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sferimenti ad Enti Pubblici" sheetId="1" r:id="rId3"/>
  </sheets>
  <definedNames/>
  <calcPr/>
</workbook>
</file>

<file path=xl/sharedStrings.xml><?xml version="1.0" encoding="utf-8"?>
<sst xmlns="http://schemas.openxmlformats.org/spreadsheetml/2006/main" count="3018" uniqueCount="1102">
  <si>
    <t>Impresa o altro soggetto beneficiario</t>
  </si>
  <si>
    <t>Partita IVA o Codice Fiscale</t>
  </si>
  <si>
    <t>Importo in Euro</t>
  </si>
  <si>
    <t>Norma o titolo base dell'attribuzione</t>
  </si>
  <si>
    <t>Oggetto</t>
  </si>
  <si>
    <t>Ufficio</t>
  </si>
  <si>
    <t>Modalita' seguita per l'individuazione del beneficiario</t>
  </si>
  <si>
    <t>Allegato 1</t>
  </si>
  <si>
    <t>Allegato 2</t>
  </si>
  <si>
    <t>COMUNE DI GORIANO SICOLI</t>
  </si>
  <si>
    <t>CF 00218000669</t>
  </si>
  <si>
    <t>Assegnazione e erogazione fondi per il finanziamento del “Safe Community – Progetto di videosorveglianza integrata dei comuni del cratere sismico” - Acconto – Goriano Sicoli (AQ)</t>
  </si>
  <si>
    <t>usrc</t>
  </si>
  <si>
    <t>CODFIN DPCM 16/10/2012 art2c1lc</t>
  </si>
  <si>
    <t>ATER CHIETI</t>
  </si>
  <si>
    <t>PI 00091910695</t>
  </si>
  <si>
    <t>Interventi post sisma 2009 su immobili dell’ATER - Azienda Territoriale per l’Edilizia Residenziale di Chieti. Erogazione fondi per interventi su progetto 391 “Lavori di riparazione dei danni prodotti dal terremoto del 06/04/2009 ai due edifici ERP siti in Ortona (CH) alla via marina 10 e c.da Villa Torre 8 e 10 – CUP F76I10000640001 CIG 7924029B95”</t>
  </si>
  <si>
    <t>CODFIN CIPE23art2c1</t>
  </si>
  <si>
    <t>Interventi post sisma 2009 su immobili dell’ATER - Azienda Territoriale per l’Edilizia Residenziale di Chieti. Acquisizione della documentazione relativa alla rendicontazione delle somme trasferite con Determinazione USRC n. 642 del 28/10/2019 ed ulteriore erogazione fondi per interventi su progetto 360 “Lavori di riparazione dei danni prodotti dal terremoto del 06/04/2009 all’edificio posto in Via G. D'Annunzio n. 1, 3, 5, 7, 9, 11 e 13”</t>
  </si>
  <si>
    <t>COMUNE DI COLLARMELE</t>
  </si>
  <si>
    <t>CF 00212670665</t>
  </si>
  <si>
    <t>“intervento di adeguamento/miglioramento della cappella cimiteriale € 300.000,00”. Comune di Collarmele. Liquidazione stato finale, CRE e spese tecniche progetto principale e progetto di completamento</t>
  </si>
  <si>
    <t>CODFIN CIPE135art1co3</t>
  </si>
  <si>
    <t>COMUNE DI CIVITELLA CASANOVA</t>
  </si>
  <si>
    <t>CF 00228640686</t>
  </si>
  <si>
    <t>intervento di consolidamento e ripristino ambientale del versante EST in prossimità dell’aggregato 21 - Comune di Civitella Casanova (PE) – erogazione acconto 20%</t>
  </si>
  <si>
    <t>intervento di messa in sicurezza del pendio in c.da la Chiusa - Comune di Goriano Sicoli (AQ) – trasferimento somme il pagamento delle competenze tecniche</t>
  </si>
  <si>
    <t>COMUNE DI CALASCIO</t>
  </si>
  <si>
    <t>CF 80007890660</t>
  </si>
  <si>
    <t>intervento di sistemazione e messa in sicurezza dei ruderi siti a Rocca Calascio in seguito al sisma del 6 aprile 2009 - Comune di Calascio (AQ) Lotto II. Trasferimento risorse relative al SAL Finale, spese tecniche, incentivo RUP e accertamento economie</t>
  </si>
  <si>
    <t>CODFIN CIPE135art1co1</t>
  </si>
  <si>
    <t>COMUNE DI SULMONA</t>
  </si>
  <si>
    <t>CF 00181820663</t>
  </si>
  <si>
    <t>TRASFERIMENTO RISORSE FINALIZZATE ALLA RICOSTRUZIONE PRIVATA FUORI CRATERE - Delibera CIPE 22/2015 – Comune di SULMONA (AQ)</t>
  </si>
  <si>
    <t>CODFIN CIPE22/2015 annualità 2016</t>
  </si>
  <si>
    <t>COMUNE DI LORETO APRUTINO</t>
  </si>
  <si>
    <t>CF 00127900686</t>
  </si>
  <si>
    <t>TRASFERIMENTO RISORSE FINALIZZATE ALLA RICOSTRUZIONE PRIVATA FUORI CRATERE - Delibera CIPE 22/2015 – Comune di LORETO APRUTINO (PE)</t>
  </si>
  <si>
    <t>COMUNE DI CONTROGUERRA</t>
  </si>
  <si>
    <t>CF 82001760675</t>
  </si>
  <si>
    <t>TRASFERIMENTO RISORSE FINALIZZATE ALLA RICOSTRUZIONE PRIVATA FUORI CRATERE - Delibera CIPE 58/2017 e Delibera CIPE 113/2015 – Comune di CONTROGUERRA (TE)</t>
  </si>
  <si>
    <t>CODFIN CIPE58/2017 annualità 2016</t>
  </si>
  <si>
    <t>CODFIN CIPE58/2017 annualità 2017</t>
  </si>
  <si>
    <t>CODFIN CIPE113/2015 annualità 2017</t>
  </si>
  <si>
    <t>COMUNE DI ROCCA DI CAMBIO</t>
  </si>
  <si>
    <t>CF 00213130669</t>
  </si>
  <si>
    <t>TRASFERIMENTO RISORSE FINALIZZATE ALLA RICOSTRUZIONE PRIVATA - Delibera CIPE 113/2015– Comune di ROCCA DI CAMBIO (AQ). Rif. Richiesta Comune Prot. n. 1955 del 09/10/2019.</t>
  </si>
  <si>
    <t>COMUNE DI AVEZZANO</t>
  </si>
  <si>
    <t>CF 81002910669</t>
  </si>
  <si>
    <t>TRASFERIMENTO RISORSE FINALIZZATE ALLA RICOSTRUZIONE PRIVATA FUORI CRATERE - Delibera CIPE 50/2013 e Delibera CIPE 58/2017– Comune di AVEZZANO(AQ)</t>
  </si>
  <si>
    <t>CODFIN CIPE50/2013 annualità 2017</t>
  </si>
  <si>
    <t>COMUNE DI PRATOLA PELIGNA</t>
  </si>
  <si>
    <t>CF 00017390667</t>
  </si>
  <si>
    <t>TRASFERIMENTO RISORSE FINALIZZATE ALLA RICOSTRUZIONE PRIVATA FUORI CRATERE - Delibera CIPE 22/2015 – Comune di PRATOLA PELIGNA (AQ)</t>
  </si>
  <si>
    <t>COMUNE DI AIELLI</t>
  </si>
  <si>
    <t>CF 00098910664</t>
  </si>
  <si>
    <t>TRASFERIMENTO RISORSE FINALIZZATE ALLA RICOSTRUZIONE PRIVATA FUORI CRATERE - Delibera 58/2017– Comune di AIELLI (AQ)</t>
  </si>
  <si>
    <t>COMUNE DI LUCOLI</t>
  </si>
  <si>
    <t>CF 00094420668</t>
  </si>
  <si>
    <t>TRASFERIMENTO RISORSE FINALIZZATE ALLA RICOSTRUZIONE PRIVATA - Delibera CIPE 113/2015– Comune di LUCOLI (AQ). Rif. Richiesta Comune Prot. n. 6007 del 05/11/2019.</t>
  </si>
  <si>
    <t>COMUNE DI BARETE</t>
  </si>
  <si>
    <t>CF 00148360662</t>
  </si>
  <si>
    <t>TRASFERIMENTO RISORSE FINALIZZATE ALLA RICOSTRUZIONE PRIVATA - Delibera CIPE 113/2015– Comune di BARETE (AQ). Rif. Richiesta Comune Prot. n. 3313 del 15/11/2019.</t>
  </si>
  <si>
    <t>COMUNE DI MAGLIANO DE' MARSI</t>
  </si>
  <si>
    <t>CF 00182090662</t>
  </si>
  <si>
    <t>Scuole infanzia, elementare e media - Comune di Magliano Dè Marsi (AQ). CUP: F54B13000630001-PROTOCOLLO NORMALIZZATO AQ-MDM-OOPP-04311. Rendicontazione terza rata e trasferimento quarta rata</t>
  </si>
  <si>
    <t>CODFIN DISET48CIart10c1</t>
  </si>
  <si>
    <t>COMUNE DI CHIETI</t>
  </si>
  <si>
    <t>CF 00098000698</t>
  </si>
  <si>
    <t>scuola elementare e materna - Comune di Chieti CUP: E71E13000320001 - PROTOCOLLO NORMALIZZATO: CH-CHT-OOPP-04658. Rendicontazione prima rata e trasferimento seconda rata</t>
  </si>
  <si>
    <t>PROVINCIA DI TERAMO</t>
  </si>
  <si>
    <t>CF 80001070673</t>
  </si>
  <si>
    <t>I.T.C. “C. Rosa” di Nereto - Provincia di Teramo. CUP: E34H14000010001 - PROTOCOLLO NORMALIZZATO: TE-PROVTE-OOPP-04684. Trasferimento saldo finale e accertamento economie</t>
  </si>
  <si>
    <t>COMUNE DI CASTELVECCHIO SUBEQUO</t>
  </si>
  <si>
    <t>CF 00208410662</t>
  </si>
  <si>
    <t>TRASFERIMENTO RISORSE FINALIZZATE ALLA RICOSTRUZIONE PRIVATA - Delibera CIPE 113/2015– Comune di CASTELVECCHIO SUBEQUO (AQ). Rif. Richiesta Comune Prot. n. 3664 del 18/10/2019</t>
  </si>
  <si>
    <t>COMUNE DI CARAPELLE CALVISIO</t>
  </si>
  <si>
    <t>CF 00197710668</t>
  </si>
  <si>
    <t>TRASFERIMENTO RISORSE FINALIZZATE ALLA RICOSTRUZIONE PRIVATA - Delibera CIPE 113/2015– Comune di CARAPELLE CALVISIO (AQ). Rif. Richiesta Comune Prot. n. 1468 del 07/12/2019</t>
  </si>
  <si>
    <t>COMUNE DI SAN DEMETRIO NE' VESTINI</t>
  </si>
  <si>
    <t>CF 80002710665</t>
  </si>
  <si>
    <t>Spese assistenziali - Erogazione fondi per “CONTRIBUTO AUTONOMA SISTEMAZIONE” – Comune di San Demetrio ne’ Vestini. Annualità 2018 (ottobre - dicembre). Richieste Comune prot.n.5079 del 02/11/2018, prot.n.5511del 03/12/2018 e prot.n.448 del 28/01/2019.</t>
  </si>
  <si>
    <t>CODFIN CIPE 114/2017 annualità 2018</t>
  </si>
  <si>
    <t>COMUNE DI CASTEL DI IERI</t>
  </si>
  <si>
    <t>CF 00235390663</t>
  </si>
  <si>
    <t>Assegnazione e erogazione fondi per il finanziamento del “Safe Community – Progetto di videosorveglianza integrata dei comuni del cratere sismico” - Acconto – Castel Di Ieri (AQ)</t>
  </si>
  <si>
    <t>COMUNE DI CAPORCIANO</t>
  </si>
  <si>
    <t>CF 00187590666</t>
  </si>
  <si>
    <t>TRASFERIMENTO RISORSE FINALIZZATE ALLA RICOSTRUZIONE PRIVATA - Delibera CIPE 113/2015– Comune di CAPORCIANO (AQ). Rif. Richiesta Comune Prot. n. 33 del 09/01/2020</t>
  </si>
  <si>
    <t>COMUNE DI BUSSI SUL TIRINO</t>
  </si>
  <si>
    <t>CF 00231710682</t>
  </si>
  <si>
    <t>progetto definitivo esecutivo per manutenzione straordinaria di opere provvisionali da realizzare presso l’immobile sito in Via Stoviglieri, 124 - Comune di Bussi sul Tirino. Trasferimento somme per liquidazione SAL Finale e spese tecniche</t>
  </si>
  <si>
    <t>CODFIN CIPE 114/2017art1.1.b</t>
  </si>
  <si>
    <t>COMUNE DI SANTO STEFANO DI SESSANIO</t>
  </si>
  <si>
    <t>CF 00173470667</t>
  </si>
  <si>
    <t>lavori di miglioramento sismico e ricostruzione della Torre Medicea nel Comune di Santo Stefano di Sessanio (AQ). Trasferimento risorse per spese tecniche SAL n. 2</t>
  </si>
  <si>
    <t>intervento definitivo di messa in sicurezza del muro di sostegno sito in via Marinacci - Comune di Collarmele (AQ). Trasferimento risorse per liquidazione SAL Finale, CRE, spese linea gas e tratto rete fognaria</t>
  </si>
  <si>
    <t>COMUNE DI PACENTRO</t>
  </si>
  <si>
    <t>CF 83000650669</t>
  </si>
  <si>
    <t>TRASFERIMENTO RISORSE FINALIZZATE ALLA RICOSTRUZIONE PRIVATA FUORI CRATERE - Delibera CIPE 113/2015 e Delibera 58/2017– Comune di PACENTRO (AQ)</t>
  </si>
  <si>
    <t>COMUNE DI CORFINIO</t>
  </si>
  <si>
    <t>CF 83000590667</t>
  </si>
  <si>
    <t>TRASFERIMENTO RISORSE FINALIZZATE ALLA RICOSTRUZIONE PRIVATA FUORI CRATERE - Delibera CIPE 22/2015 – Comune di CORFINIO (AQ)</t>
  </si>
  <si>
    <t>COMUNE DI PRATA D'ANSIDONIA</t>
  </si>
  <si>
    <t>CF 00195150669</t>
  </si>
  <si>
    <t>intervento di ripristino dell’accessibilità e della fruibilità degli spazi pubblici e delle pubbliche vie. Comune di Prata d’Ansidonia. LOTTO 7. Liquidazione somme SAL Finale Lavori, competenze tecniche e compenso RUP.</t>
  </si>
  <si>
    <t>Spese assistenziali - Erogazione fondi per “CONTRATTI DI LOCAZIONE” – Comune di Lucoli - Annualità 2018 (periodo gennaio - dicembre). Richiesta Comune prot. 3349 del 20/07/2018 e prot. 133 del 09/01/2019.</t>
  </si>
  <si>
    <t>CODFIN CIPE114/2017 annualità 2018</t>
  </si>
  <si>
    <t>COMUNE DI MONTEREALE</t>
  </si>
  <si>
    <t>CF 00096510664</t>
  </si>
  <si>
    <t>Spese assistenziali - Erogazione fondi per “CONTRATTI DI LOCAZIONE” – Comune di Montereale - Annualità 2018 (periodo gennaio - ottobre). Richiesta Comune prot. 9869 del 06/11/2018.</t>
  </si>
  <si>
    <t>COMUNE DI OFENA</t>
  </si>
  <si>
    <t>CF 80004410660</t>
  </si>
  <si>
    <t>Spese assistenziali - Erogazione fondi per “CONTRATTI DI LOCAZIONE” – Comune di Ofena- Annualità 2018 (periodo maggio - dicembre 2018). Richieste Comune prot. 2066 del 01/08/2018, prot. 2536 del 28/09/2018 e prot. 714 del 03/04/2019.</t>
  </si>
  <si>
    <t>COMUNE DI OVINDOLI</t>
  </si>
  <si>
    <t>CF 00097320667</t>
  </si>
  <si>
    <t>Spese assistenziali - Erogazione fondi per “CONTRATTI DI LOCAZIONE” – Comune di Ovindoli - Annualità 2018 (periodo Gennaio - dicembre 2018). Richieste Comune prot. 3310 del 03/04/2018, prot. 8464 del 28/08/2018 e prot. 3006 del 26/03/2019.</t>
  </si>
  <si>
    <t>COMUNE DI SCOPPITO</t>
  </si>
  <si>
    <t>CF 00183860667</t>
  </si>
  <si>
    <t>Spese assistenziali - Erogazione fondi per “CONTRATTI DI LOCAZIONE” – Comune di Scoppito - Annualità 2018 (periodo Febbraio - dicembre 2018). Richieste Comune prot. 506 del 29/01/2019 e prot. 2666 del 31/05/2019.</t>
  </si>
  <si>
    <t>Spese assistenziali - Erogazione fondi per indennizzo “TRASLOCHI E DEPOSITO DEL MOBILIO” – Comune di Ovindoli - Annualità 2018 (periodo agosto - dicembre). Richiesta Comune Prot. 2225 del 05/03/2019.</t>
  </si>
  <si>
    <t>Spese assistenziali - Erogazione fondi per indennizzo “TRASLOCHI E DEPOSITO DEL MOBILIO” – Comune di Santo Stefano di Sessanio - Annualità 2018 (periodo gennaio - luglio). Richiesta Comune Prot. 1817 del 24/07/2019.</t>
  </si>
  <si>
    <t>COMUNE DI COLLECORVINO</t>
  </si>
  <si>
    <t>CF 00137880688</t>
  </si>
  <si>
    <t>TRASFERIMENTO RISORSE FINALIZZATE ALLA RICOSTRUZIONE PRIVATA FUORI CRATERE Delibera CIPE 58/2017 – Comune di COLLECORVINO (PE)</t>
  </si>
  <si>
    <t>COMUNE DI FOSSA</t>
  </si>
  <si>
    <t>CF 80001770660</t>
  </si>
  <si>
    <t>Personale TD art. 67-ter comma 3 DL 83/2012 Provvedimenti di copertura economica dei contratti in essere (annualità 2020) e della proroga dei medesimi ex legge 4 dicembre 2017, n. 172 di conversione del decreto legge 148 del 16 ottobre 2017</t>
  </si>
  <si>
    <t>CODFIN CIPE 55/2018 annualità 2019</t>
  </si>
  <si>
    <t>Interventi post sisma 2009 su immobili dell’ATER - Azienda Territoriale per l’Edilizia Residenziale di Chieti. Erogazione fondi per interventi su progetto 356 “Lavori di riparazione dei danni prodotti dal terremoto del 06/04/2009 all’edificio posto in Chieti, Via Amiterno 102, 104, 106 (Palazzina 5) – CUP F76I10000460001 CIG 2917484FF1”</t>
  </si>
  <si>
    <t>CODFIN CIPE23/2015art2c1</t>
  </si>
  <si>
    <t>lavori di riparazione e adeguamento del loculario danneggiato dal sisma nel cimitero di del comune di Scoppito. Terza fase demolizione e ricostruzione del loculario inagibile denominato gruppo 2. Liquidazione Primo SAL Terza Fase</t>
  </si>
  <si>
    <t>CODFIN CIPE135/2012art1c3</t>
  </si>
  <si>
    <t>COMUNE DI VILLA SANT'ANGELO</t>
  </si>
  <si>
    <t>CF 80002590661</t>
  </si>
  <si>
    <t>TRASFERIMENTO RISORSE FINALIZZATE ALLA RICOSTRUZIONE PRIVATA - Delibera CIPE 113/2015– Comune di VILLA SANT’ANGELO (AQ). Rif. Richiesta Comune Prot. n. 2897 del 27/11/2019</t>
  </si>
  <si>
    <t>scuola elementare Don Bosco - Comune di Avezzano (AQ). CUP: J31E14000420001 - PROTOCOLLO NORMALIZZATO AQ-AVZ-OOPP-04804. Rendicontazione seconda rata e trasferimento terza rata</t>
  </si>
  <si>
    <t>scuola media Capograssi CUP: D56E12000330001 - PROTOCOLLO NORMALIZZATO: AQ-SUL-OOPP-04643. - Comune di Sulmona (AQ). Acquisizione rendicontazione e trasferimento seconda rata</t>
  </si>
  <si>
    <t>COMUNE DI ANVERSA DEGLI ABRUZZI</t>
  </si>
  <si>
    <t>CF 00161690664</t>
  </si>
  <si>
    <t>TRASFERIMENTO RISORSE FINALIZZATE ALLA RICOSTRUZIONE PRIVATA FUORI CRATERE - Delibera CIPE 22/2015 – Delibera CIPE 58/2017- Comune di ANVERSA DEGLI ABRUZZI (AQ)</t>
  </si>
  <si>
    <t>Erogazione fondi a favore del Comune di Fossa per liquidazione compensi accessori personale a tempo determinato in servizio presso l’Ufficio Speciale per la Ricostruzione dei Comuni del Cratere (ex art. 46-quinquies LEGGE 21 giugno 2017, n. 96. Periodo: Gennaio – Dicembre 2020).</t>
  </si>
  <si>
    <t>COMUNE DI TOSSICIA</t>
  </si>
  <si>
    <t>CF 80000370678</t>
  </si>
  <si>
    <t>TRASFERIMENTO RISORSE FINALIZZATE ALLA RICOSTRUZIONE PRIVATA - Delibera CIPE 113/2015– Comune di TOSSICIA (TE). Rif. Richiesta Comune Prot. n. 3627 del 06/11/2019</t>
  </si>
  <si>
    <t>TRASFERIMENTO RISORSE FINALIZZATE ALLA RICOSTRUZIONE PRIVATA - Delibera CIPE 113/2015– Comune di GORIANO SICOLI (AQ). Rif. Richiesta Comune Prot. n. 2714 del 09/12/2019.</t>
  </si>
  <si>
    <t>COMUNE DI CUGNOLI</t>
  </si>
  <si>
    <t>CF 80003250687</t>
  </si>
  <si>
    <t>TRASFERIMENTO RISORSE FINALIZZATE ALLA RICOSTRUZIONE PRIVATA - Delibera CIPE 113/2015– Comune di CUGNOLI (PE). Rif. Richiesta Comune Prot. n. 6248 del 09/12/2019 sostituita da prot. n. 527 del 30.01.2020</t>
  </si>
  <si>
    <t>intervento “opere provvisionali per la messa in sicurezza della Chiesa Madre Madonna del Ruvo” Comune di Santo Stefano di Sessanio. Assegnazione e trasferimento fondi a seguito di ordinanza del tribunale ordinario di L’Aquila del 21/08/2019 RG 1392-1/2019 di rigetto di sospensione della provvisoria esecutività del decreto ingiuntivo 159/2019</t>
  </si>
  <si>
    <t>CODFIN CIPE 114/2017 art.1.1.b_puntellamenti</t>
  </si>
  <si>
    <t>intervento di rimozione macerie strada pubblica, demolizione e messa in sicurezza - Comune di Carapelle Calvisio (AQ). Trasferimento risorse per competenze tecniche</t>
  </si>
  <si>
    <t>CODFIN CIPE135/2012art1co1</t>
  </si>
  <si>
    <t>COMUNE DI ARSITA</t>
  </si>
  <si>
    <t>CF 00139560676</t>
  </si>
  <si>
    <t>interventi di straordinaria manutenzione MUSP a valere sui fondi OPCM 3979/2011 Trasferimento risorse in acconto ai Comuni di Arsita (TE) e Popoli (PE)</t>
  </si>
  <si>
    <t>CODFIN OPCM3979/2011_manutenzione_MUSP</t>
  </si>
  <si>
    <t>COMUNE DI POPOLI</t>
  </si>
  <si>
    <t>CF 00123600686</t>
  </si>
  <si>
    <t>COMUNE DI MANOPPELLO</t>
  </si>
  <si>
    <t>CF 81000530683</t>
  </si>
  <si>
    <t>Spese assistenziali - Erogazione fondi per “CONTRATTI DI LOCAZIONE” – Comune di Manoppello - Annualità 2018 (periodo gennaio - dicembre). Richiesta Comune prot. 4407 del 25/03/2019.</t>
  </si>
  <si>
    <t>COMUNE DI GAGLIANO ATERNO</t>
  </si>
  <si>
    <t>Spese assistenziali - Erogazione fondi per “CONTRATTI DI LOCAZIONE” – Comune di Gagliano Aterno - Annualità 2016 (periodo novembre - dicembre). Richiesta Comune prot. 2799 del 30/10/2019.</t>
  </si>
  <si>
    <t>CODFIN CIPE78/2015 annualità 2016</t>
  </si>
  <si>
    <t>Spese assistenziali - Erogazione fondi per “CONTRATTI DI LOCAZIONE” – Comune di Gagliano Aterno- Annualità 2017 (periodo gennaio - dicembre). Richiesta Comune prot. 2799 del 30/10/2019.</t>
  </si>
  <si>
    <t>Spese assistenziali - Erogazione fondi per “CONTRATTI DI LOCAZIONE” – Comune di Gagliano Aterno - Annualità 2018 (periodo gennaio - dicembre). Richiesta Comune prot. 2799 del 30/10/2019.</t>
  </si>
  <si>
    <t>COMUNE DI BARISCIANO</t>
  </si>
  <si>
    <t>CF 00195850664</t>
  </si>
  <si>
    <t>TRASFERIMENTO RISORSE FINALIZZATE ALLA RICOSTRUZIONE PRIVATA - Delibera CIPE 113/2015 – Comune di BARISCIANO (AQ). Rif. Richiesta Comune Prot. n. 10301 del 20/12/2019</t>
  </si>
  <si>
    <t>lavori di recupero e ristrutturazione dell’edificio ex scuola elementare “L. Volpicelli” da destinare a nuova sede comunale - Comune di San Demetrio ne’ Vestini (AQ). Trasferimento somme al SAL FINALE e competenze tecniche</t>
  </si>
  <si>
    <t>CODFIN CIPE135/2012art1co3</t>
  </si>
  <si>
    <t>intervento di lavori di riparazione edilizia cimiteriale - Comune di Fossa (AQ) – trasferimento somme per SAL 1</t>
  </si>
  <si>
    <t>COMUNE DI SAN VALENTINO IN ABRUZZO CITERIORE</t>
  </si>
  <si>
    <t>CF 81000410688</t>
  </si>
  <si>
    <t>scuola elementare “B. Croce”, sita tra via Fiume e largo San Nicola. CUP: F33J13000660002 - PROTOCOLLO NORMALIZZATO: PE-SVC-OOPP-04431. Rendicontazione rata finale del progetto principale e trasferimento saldo del progetto di completamento</t>
  </si>
  <si>
    <t>COMUNE DI NAVELLI</t>
  </si>
  <si>
    <t>CF 00188910665</t>
  </si>
  <si>
    <t>Scuola Elementare - Comune di Navelli (AQ). CUP H16B14000010001 PROT. NORM. AQ-NAV-OOPP-01428. Progetto di completamento, trasferimento secondo acconto</t>
  </si>
  <si>
    <t>TRASFERIMENTO RISORSE FINALIZZATE ALLA RICOSTRUZIONE PRIVATA - Anticipazione giusta Determina n. 144/2020 – Comune di POPOLI (PE). Rif. Richiesta Comune acquisita al Prot. USRC n. 829 del 27/01/2020.</t>
  </si>
  <si>
    <t>TRASFERIMENTO RISORSE FINALIZZATE ALLA RICOSTRUZIONE PRIVATA - Anticipazione giusta Determina n. 144/2020 – Comune di OFENA (AQ). Rif. Richiesta Comune acquisita al Prot. USRC n. 1433 del 11/02/2020</t>
  </si>
  <si>
    <t>TRASFERIMENTO RISORSE FINALIZZATE ALLA RICOSTRUZIONE PRIVATA - Anticipazione giusta Determina n. 144/2020 – Comune di BUSSI SUL TIRINO (PE). Rif. Richiesta Comune Prot. n. 7507 del 09/12/2019</t>
  </si>
  <si>
    <t>COMUNE DI PICCIANO</t>
  </si>
  <si>
    <t>CF 00230400681</t>
  </si>
  <si>
    <t>TRASFERIMENTO RISORSE FINALIZZATE ALLA RICOSTRUZIONE PRIVATA FUORI CRATERE - Delibera CIPE 22/2015 – Comune di PICCIANO (PE)</t>
  </si>
  <si>
    <t>intervento di consolidamento e ripristino ambientale del versante EST in prossimità aggregato 9 - Comune di Civitella Casanova (PE) – trasferimento risorse per SAL 1</t>
  </si>
  <si>
    <t>CF 00212360663</t>
  </si>
  <si>
    <t>lavori di ripristino e risanamento dell’area cimiteriale del Comune di Gagliano Aterno danneggiata dal sisma de 6 aprile 2009 - Comune di Gagliano Aterno (AQ) – trasferimento somme per SAL FINALE e spese tecniche</t>
  </si>
  <si>
    <t>Lavori di ristrutturazione e messa in sicurezza del Palazzo Comunale danneggiato dal sisma del 2009 – Ex Convento Monumentale Santa Chiara - Comune di Gagliano Aterno (AQ) – trasferimento risorse per liquidazione progettazione, CSP, competenze geologo e indagini</t>
  </si>
  <si>
    <t>COMUNE DI CASTEL DEL MONTE</t>
  </si>
  <si>
    <t>CF 80002030668</t>
  </si>
  <si>
    <t>lavori di messa in sicurezza della Torre Campanaria della Chiesa di San Marco Evangelista Lotto I – Comune di Castel del Monte (AQ). Autorizzazione utilizzo economie di gara e trasferimento risorse per liquidazione competenze tecniche</t>
  </si>
  <si>
    <t>COMUNE DI BASCIANO</t>
  </si>
  <si>
    <t>CF 80002910679</t>
  </si>
  <si>
    <t>TRASFERIMENTO RISORSE FINALIZZATE ALLA RICOSTRUZIONE PRIVATA FUORI CRATERE - Delibera CIPE 22/2015 – Comune di BASCIANO (TE)</t>
  </si>
  <si>
    <t>COMUNE DI PIZZOLI</t>
  </si>
  <si>
    <t>CF 80007080668</t>
  </si>
  <si>
    <t>TRASFERIMENTO RISORSE FINALIZZATE ALLA RICOSTRUZIONE PRIVATA - Anticipazione giusta Determina n. 144/2020 – Comune di PIZZOLI (AQ). Rif. Richiesta Comune Prot. n. 3116 del 16/03/202</t>
  </si>
  <si>
    <t>TRASFERIMENTO RISORSE FINALIZZATE ALLA RICOSTRUZIONE PRIVATA - Anticipazione giusta Determina n. 144/2020 – Comune di CIVITELLA CASANOVA (PE). Rif. Richiesta Comune Prot. n. 706 del 10/02/2020</t>
  </si>
  <si>
    <t>COMUNE DI CASTELLI</t>
  </si>
  <si>
    <t>CF 00179510672</t>
  </si>
  <si>
    <t>intervento di recupero post sisma della sede municipale del Comune di Castelli (TE). Trasferimento risorse relative al SAL 1</t>
  </si>
  <si>
    <t>intervento di riparazione MAP danneggiati dal forte vento dei giorni 26, 27 e 28 ottobre 2018 - Comune di Civitella Casanova (PE). Trasferimento somme SAL finale e spese tecniche</t>
  </si>
  <si>
    <t>CODFIN CIPE135/2012art1c1</t>
  </si>
  <si>
    <t>COMUNE DI MONTEBELLO DI BERTONA</t>
  </si>
  <si>
    <t>CF 80001270687</t>
  </si>
  <si>
    <t>lavori di realizzazione rete fognante acque bianche presso il plesso scolastico di via De Gasperi. Trasferimento fondi a saldo intervento</t>
  </si>
  <si>
    <t>lavori di riparazione e adeguamento del loculario danneggiato dal sisma nel cimitero di del comune di Scoppito. Terza fase demolizione e ricostruzione del loculario inagibile denominato gruppo 2. Liquidazione Secondo SAL Seconda Fase</t>
  </si>
  <si>
    <t>TRASFERIMENTO RISORSE FINALIZZATE ALLA RICOSTRUZIONE PRIVATA - Anticipazione giusta Determina n. 144/2020 – Comune di NAVELLI (AQ). Rif. Richiesta Comune Prot. n. 1284 del 24/03/2020</t>
  </si>
  <si>
    <t>COMUNE DI ROCCA DI BOTTE</t>
  </si>
  <si>
    <t>CF 00181800665</t>
  </si>
  <si>
    <t>Scuola Elementare – Rocca di Botte (AQ). CUP: C59C03000010006 - PROTOCOLLO NORMALIZZATO AQ-RDB-OOPP-04313. Rendicontazione Seconda Rata e trasferimento Terza Rata</t>
  </si>
  <si>
    <t>intervento di messa in sicurezza del costone prospiciente il plesso scolastico A. De Gasperi attraverso il consolidamento e la riqualificazione - Comune di Montebello di Bertona (PE). Trasferimento somme relative saldo direzione lavori</t>
  </si>
  <si>
    <t>scuola elementare Collodi Gandin - Comune di Avezzano. CUP: J34B14000030001 - PROTOCOLLO NORMALIZZATO AQ-AVZ-OOPP-04637. Rendicontazione seconda rata, trasferimento seconda rata</t>
  </si>
  <si>
    <t>istituto V. Comi di Teramo - Provincia di Teramo (TE). CUP: E44H14000020001 - PROTOCOLLO NORMALIZZATO TE-PROVTE-OOPP-04681. Acquisizione rendicontazione stato finale e ultimo trasferimento</t>
  </si>
  <si>
    <t>COMUNE DI SAN MARTINO SULLA MARRUCINA</t>
  </si>
  <si>
    <t>CF 00261340699</t>
  </si>
  <si>
    <t>TRASFERIMENTO RISORSE FINALIZZATE ALLA RICOSTRUZIONE PRIVATA FUORI CRATERE - Delibera CIPE 22/2015 – COMUNE DI COMUNE DI SAN MARTINO SULLA MARRUCINA (CH)</t>
  </si>
  <si>
    <t>CODFIN CIPE22/2015 annualità 2014</t>
  </si>
  <si>
    <t>COMUNE DI COLLEDARA</t>
  </si>
  <si>
    <t>CF 80004630671</t>
  </si>
  <si>
    <t>riparazione danni sisma 2009 edilizia cimiteriale - Comune di Colledara (TE) – Trasferimento somme relative al SAL 1</t>
  </si>
  <si>
    <t>lavori di messa in sicurezza della Torre Campanaria della Chiesa di San Marco Evangelista Lotto I – Comune di Castel del Monte (AQ). Trasferimento somme per erogazione acconto contrattuale del 20%</t>
  </si>
  <si>
    <t>TRASFERIMENTO RISORSE FINALIZZATE ALLA RICOSTRUZIONE PRIVATA - Anticipazione giusta Determina n. 144/2020 – Comune di CASTEL DI IERI (AQ). Rif. Richiesta Comune Prot. n. 44 del 08/01/2020.</t>
  </si>
  <si>
    <t>COMUNE DI POGGIO PICENZE</t>
  </si>
  <si>
    <t>CF 00210400669</t>
  </si>
  <si>
    <t>TRASFERIMENTO RISORSE FINALIZZATE ALLA RICOSTRUZIONE PRIVATA - Anticipazione giusta Determina n. 144/2020 – Comune di POGGIO PICENZE (AQ). Rif. Richiesta Comune Prot. n. 875 del 20/03/2020</t>
  </si>
  <si>
    <t>intervento di ristrutturazione del complesso cimiteriale della Chiesa di Santa Maria in Cerulis a Navelli Capoluogo - Comune di Navelli (AQ). Presa d’atto della perizia di variante di assestamento e Trasferimento somme per liquidazione SAL 3</t>
  </si>
  <si>
    <t>COMUNE DI ROCCA DI MEZZO</t>
  </si>
  <si>
    <t>CF 80005730660</t>
  </si>
  <si>
    <t>TRASFERIMENTO RISORSE FINALIZZATE ALLA RICOSTRUZIONE PRIVATA - Anticipazione giusta Determina n. 144/2020 – Comune di ROCCA DI MEZZO (AQ). Rif. Richiesta Comune Prot. n. 3262 del 24/03/2020.</t>
  </si>
  <si>
    <t>COMUNE DI SANT'EUSANIO FORCONESE</t>
  </si>
  <si>
    <t>CF 80002610667</t>
  </si>
  <si>
    <t>TRASFERIMENTO RISORSE FINALIZZATE ALLA RICOSTRUZIONE PRIVATA - Anticipazione giusta Determina n. 144/2020 – Comune di S. EUSANIO FORCONESE (AQ). Rif. Richiesta Comune Prot. n. 670 del 11/03/2020.</t>
  </si>
  <si>
    <t>Erogazione fondi per personale CO.CO.CO. - annualità 2017 – COMUNE DI GAGLIANO ATERNO</t>
  </si>
  <si>
    <t>CODFIN CIPE50/2016 art1co3</t>
  </si>
  <si>
    <t>Erogazione fondi per personale CO.CO.CO. - annualità 2017 – COMUNE DI NAVELLI</t>
  </si>
  <si>
    <t>Spese assistenziali - Erogazione fondi per indennizzo “TRASLOCHI E DEPOSITO DEL MOBILIO” – Comune di Sulmona - Annualità 2018 (ottobre). Richiesta Comune Prot. 41064 del 24/09/2019.</t>
  </si>
  <si>
    <t>Spese assistenziali - Erogazione fondi per “CONTRATTI DI LOCAZIONE” – Comune di Rocca di Cambio - Annualità 2016 (dicembre). Richiesta Comune prot. 2413 del 27/11/2019.</t>
  </si>
  <si>
    <t>Spese assistenziali - Erogazione fondi per “CONTRATTI DI LOCAZIONE” – Comune di Rocca di Cambio - Annualità 2017 (periodo gennaio - dicembre). Richiesta Comune prot. 2413 del 27/11/2019.</t>
  </si>
  <si>
    <t>Spese assistenziali - Erogazione fondi per “CONTRATTI DI LOCAZIONE” – Comune di Rocca di Cambio - Annualità 2018 (periodo gennaio - dicembre). Richiesta Comune prot. 2413 del 27/11/2019.</t>
  </si>
  <si>
    <t>COMUNE DI CELANO</t>
  </si>
  <si>
    <t>CF 00094090669</t>
  </si>
  <si>
    <t>Spese assistenziali - Erogazione fondi per “CONTRIBUTO AUTONOMA SISTEMAZIONE” – Comune di Celano. Annualità 2018 (periodo gennaio - dicembre). Richiesta Comune Prot. 22022 del 20/12/2019.</t>
  </si>
  <si>
    <t>COMUNE DI BELLANTE</t>
  </si>
  <si>
    <t>CF 00212050678</t>
  </si>
  <si>
    <t>TRASFERIMENTO RISORSE FINALIZZATE ALLA RICOSTRUZIONE PRIVATA FUORI CRATERE - Delibera CIPE 22/2015 e Delibera 58/2017 – Comune di BELLANTE (TE</t>
  </si>
  <si>
    <t>Erogazione fondi per personale CO.CO.CO. - annualità 2018 - COMUNE DI CASTELVECCHIO SUBEQUO</t>
  </si>
  <si>
    <t>CODFIN CIPE69/2017 art1co2</t>
  </si>
  <si>
    <t>Erogazione fondi per personale CO.CO.CO. - annualità 2018 - COMUNE DI GAGLIANO ATERNO</t>
  </si>
  <si>
    <t>Erogazione fondi per personale CO.CO.CO. - annualità 2018 – COMUNE DI NAVELLI</t>
  </si>
  <si>
    <t>Erogazione fondi per personale CO.CO.CO. - annualità 2018 – COMUNE DI TOSSICIA</t>
  </si>
  <si>
    <t>COMUNE DI PENNA SANT'ANDREA</t>
  </si>
  <si>
    <t>CF 80005210671</t>
  </si>
  <si>
    <t>Erogazione fondi per personale CO.CO.CO. - annualità 2018 – COMUNE DI PENNA SANT’ANDREA</t>
  </si>
  <si>
    <t>Erogazione fondi per personale CO.CO.CO. - annualità 2018 – COMUNE DI SANTO STEFANO DI SESSANIO</t>
  </si>
  <si>
    <t>Erogazione fondi per personale CO.CO.CO. - annualità 2018 – COMUNE DI OVINDOLI</t>
  </si>
  <si>
    <t>COMUNE DI TIONE DEGLI ABRUZZI</t>
  </si>
  <si>
    <t>CF 00189270663</t>
  </si>
  <si>
    <t>Erogazione fondi per personale CO.CO.CO. - annualità 2018 – COMUNE DI TIONE DEGLI ABRUZZI</t>
  </si>
  <si>
    <t>scuola media Capograssi CUP: D56E12000330001 - PROTOCOLLO NORMALIZZATO: AQ-SUL-OOPP-04643. - Comune di Sulmona (AQ). Acquisizione rendicontazione e trasferimento terza rata</t>
  </si>
  <si>
    <t>COMUNE DI TOCCO DA CASAURIA</t>
  </si>
  <si>
    <t>CF 00231830688</t>
  </si>
  <si>
    <t>TRASFERIMENTO RISORSE FINALIZZATE ALLA RICOSTRUZIONE PRIVATA FUORI CRATERE - Delibera CIPE 22/2015 – Comune di TOCCO DA CASAURIA (PE)</t>
  </si>
  <si>
    <t>COMUNE DI CARSOLI</t>
  </si>
  <si>
    <t>CF 00217280668</t>
  </si>
  <si>
    <t>istituto omnicomprensivo del Comune di Carsoli. CUP: B46E12000140003 PROTOCOLLO NORMALIZZATO AQ-CRS-OOPP-04307. Rendicontazione seconda rata e Terzo trasferimento</t>
  </si>
  <si>
    <t>COMUNE DI CASTEL DI SANGRO</t>
  </si>
  <si>
    <t>CF 82000330660</t>
  </si>
  <si>
    <t>scuola media - Comune di Castel di Sangro. CUP: F74B13000340001 - PROTOCOLLO NORMALIZZATO AQ-CDS-OOPP-04443. Rendicontazione quinta rata, trasferimento sesta rata</t>
  </si>
  <si>
    <t>REGIONE ABRUZZO - BURAT</t>
  </si>
  <si>
    <t>CF 80003170661</t>
  </si>
  <si>
    <t>Determina 310 del 30/04/2020</t>
  </si>
  <si>
    <t>Pubblicazione sul BURA del Decreto USRC n. 6 del 4 maggio 2020. Impegno di spesa e liquidazione della tariffa regionale.</t>
  </si>
  <si>
    <t>CODFIN TABELLA 08 MIN. INT. (2.1.1,1.8.1) - Annualità 2020</t>
  </si>
  <si>
    <t>COMUNE DI ACCIANO</t>
  </si>
  <si>
    <t>CF 83003750664</t>
  </si>
  <si>
    <t>Erogazione fondi per personale CO.CO.CO. - annualità 2019 – COMUNE DI ACCIANO</t>
  </si>
  <si>
    <t>CODFIN CIPE55/2018 annualità 2019</t>
  </si>
  <si>
    <t>COMUNE DI BUGNARA</t>
  </si>
  <si>
    <t>CF 00190300665</t>
  </si>
  <si>
    <t>Erogazione fondi per personale CO.CO.CO. - annualità 2019 – COMUNE DI BUGNARA</t>
  </si>
  <si>
    <t>COMUNE DI CAPITIGNANO</t>
  </si>
  <si>
    <t>CF 00164280661</t>
  </si>
  <si>
    <t>Erogazione fondi per personale CO.CO.CO. - annualità 2019 – COMUNE DI CAPITIGNANO</t>
  </si>
  <si>
    <t>Erogazione fondi per personale CO.CO.CO. - annualità 2019 – COMUNE DI CASTEL DEL MONTE</t>
  </si>
  <si>
    <t>COMUNE DI CASTELVECCHIO CALVISIO</t>
  </si>
  <si>
    <t>CF 00197730666</t>
  </si>
  <si>
    <t>Erogazione fondi per personale CO.CO.CO. - annualità 2019 – COMUNE DI CASTELVECCHIO CALVISIO</t>
  </si>
  <si>
    <t>COMUNE DI SCAFA</t>
  </si>
  <si>
    <t>CF 81000070680</t>
  </si>
  <si>
    <t>Scuole dell’infanzia “Via della Rinascita” – “Frazione Decontra” - Comune di Scafa (PE). CUP: D41E14000700001 - PROTOCOLLO NORMALIZZATO: PE-SCF-OOPP-01636. Rendicontazione seconda rata e trasferimento terza rata</t>
  </si>
  <si>
    <t>Erogazione fondi per personale CO.CO.CO. - annualità 2019 – COMUNE DI CASTELVECCHIO SUBEQUO</t>
  </si>
  <si>
    <t>intervento di lavori di riparazione edilizia cimiteriale - Comune di Fossa (AQ) – trasferimento somme per SAL 2 lavori</t>
  </si>
  <si>
    <t>Erogazione fondi per personale CO.CO.CO. - annualità 2019 – COMUNE DI CUGNOLI</t>
  </si>
  <si>
    <t>COMUNE DI BRITTOLI</t>
  </si>
  <si>
    <t>CF 80001450685</t>
  </si>
  <si>
    <t>riparazione danni sisma 2009 impianto sportivo in contrada Collarso. Comune di Brittoli (PE). Trasferimento somme relative al CRE</t>
  </si>
  <si>
    <t>interventi di messa in sicurezza propedeutici all’avvio dei cantieri di ricostruzione post sisma zona del “Castello” - Comune di Poggio Picenze (AQ). Trasferimento risorse per competenze tecniche</t>
  </si>
  <si>
    <t>CODFIN CIPE78/2015art1co1_MACERIE</t>
  </si>
  <si>
    <t>Erogazione fondi per personale CO.CO.CO. - annualità 2019 – COMUNE DI FOSSA</t>
  </si>
  <si>
    <t>COMUNE DI FAGNANO ALTO</t>
  </si>
  <si>
    <t>CF 00193030665</t>
  </si>
  <si>
    <t>Erogazione fondi per personale CO.CO.CO. - annualità 2019 – COMUNE DI FAGNANO ALTO</t>
  </si>
  <si>
    <t>COMUNE DI COCULLO</t>
  </si>
  <si>
    <t>CF 00218020667</t>
  </si>
  <si>
    <t>Erogazione fondi per personale CO.CO.CO. - annualità 2019 – COMUNE DI COCULLO</t>
  </si>
  <si>
    <t>Erogazione fondi per personale CO.CO.CO. - annualità 2019 – COMUNE DI GAGLIANO ATERNO</t>
  </si>
  <si>
    <t>COMUNE DI CORVARA</t>
  </si>
  <si>
    <t>CF 81001310689</t>
  </si>
  <si>
    <t>Determina 336 del 07/05/2020</t>
  </si>
  <si>
    <t>TRASFERIMENTO RISORSE FINALIZZATE ALLA RICOSTRUZIONE PRIVATA FUORI CRATERE - Delibera CIPE 58/2017 – Comune di CORVARA (PE)</t>
  </si>
  <si>
    <t>Determina 342 del 08/05/2020</t>
  </si>
  <si>
    <t>scuola materna via De Gasperi - Comune di Avezzano (AQ). CUP: J13B170000700 - PROTOCOLLO NORMALIZZATO AQ-AVZ-OOPP-04807. Rendicontazione terza rata e ultimo trasferimento</t>
  </si>
  <si>
    <t>Determina 345 del 08/05/2020</t>
  </si>
  <si>
    <t>intervento di lavori di manutenzione delle opere di messa in sicurezza post sisma realizzati sugli edifici di cui al fg. 18 part. 1979. Comune di San Demetrio ne’ Vestini Saldo competenze art. 113 D.Lgs 50/2016.</t>
  </si>
  <si>
    <t>COMUNE DI CERMIGNANO</t>
  </si>
  <si>
    <t>CF 80003870674</t>
  </si>
  <si>
    <t>Determina 350 del 12/05/2020</t>
  </si>
  <si>
    <t>TRASFERIMENTO RISORSE FINALIZZATE ALLA RICOSTRUZIONE PRIVATA FUORI CRATERE - Delibera CIPE 22/2015 – Comune di CERMIGNANO (TE)</t>
  </si>
  <si>
    <t>Determina 351 del 12/05/2020</t>
  </si>
  <si>
    <t>TRASFERIMENTO RISORSE FINALIZZATE ALLA RICOSTRUZIONE PRIVATA FUORI CRATERE - Delibera CIPE 33/2019 e Delibera CIPE 113/2015 – Comune di CHIETI (CH)</t>
  </si>
  <si>
    <t>CODFIN CIPE33/2019 annualità 2018</t>
  </si>
  <si>
    <t>Determina 352 del 12/05/2020</t>
  </si>
  <si>
    <t>Interventi post sisma 2009 su immobili dell’ATER - Azienda Territoriale per l’Edilizia Residenziale di Chieti. Erogazione fondi per interventi su progetto 383 “Lavori di riparazione dei danni prodotti dal terremoto del 06/04/2009 all’edificio posto in Chieti, Via San Camillo De Lellis 101 – 107 e Via De Pasqua 1 3 5 17 19 37 39 – CUP F76I10000640001</t>
  </si>
  <si>
    <t>CODFIN CIPE23art2co1</t>
  </si>
  <si>
    <t>Determina 353 del 12/05/2020</t>
  </si>
  <si>
    <t>Interventi post sisma 2009 su immobili dell’ATER - Azienda Territoriale per l’Edilizia Residenziale di Chieti. Acquisizione della documentazione relativa alla rendicontazione delle somme trasferite con Determinazione USRC n. 13 del 14/01/2020 ed ulteriore erogazione fondi per interventi su progetto 360 “Lavori di riparazione dei danni prodotti dal terremoto del 06/04/2009 all’edificio posto in Via G. D'Annunzio n. 1, 3, 5, 7, 9, 11 e 13”</t>
  </si>
  <si>
    <t>Determina 354 del 12/05/2020</t>
  </si>
  <si>
    <t>Interventi post sisma 2009 su immobili dell’ATER - Azienda Territoriale per l’Edilizia Residenziale di Chieti. Acquisizione rendicontazione somme trasferite con determinazione USRC n. 517 del 02/09/2019 ed erogazione fondi per interventi su progetto 366 - Lavori di riparazione dei danni prodotti dal terremoto del 06/04/2009 ai due edifici di complessivi n. 22 alloggi in Ortona (CH) alla Via Genova 1 e Via Pisa 2. CUP F76I10000520001</t>
  </si>
  <si>
    <t>COMUNE DI INTRODACQUA</t>
  </si>
  <si>
    <t>CF 00197560667</t>
  </si>
  <si>
    <t>Determina 358 del 14/05/2020</t>
  </si>
  <si>
    <t>TRASFERIMENTO RISORSE FINALIZZATE ALLA RICOSTRUZIONE PRIVATA FUORI CRATERE - Delibera CIPE 135/2012, Delibera CIPE 50/2013 e Delibera CIPE 22/2015 Comune di INTRODACQUA (AQ)</t>
  </si>
  <si>
    <t>CODFIN CIPE135/2012 annualità 2015</t>
  </si>
  <si>
    <t>CODFIN CIPE50/2013 annualità 2016</t>
  </si>
  <si>
    <t>COMUNE DI PIANELLA</t>
  </si>
  <si>
    <t>CF 00225910686</t>
  </si>
  <si>
    <t>Determina 361 del 15/05/2020</t>
  </si>
  <si>
    <t>Scuola primaria di Cerratina, via Trieste 36 CUP: B47E11000110001 PROTOCOLLO NORMALIZZATO: PE-PNL-OOPP-01293. Comune di Pianella (PE). Presa d’atto della perizia di variante, rendicontazione seconda rata e trasferimento rata finale</t>
  </si>
  <si>
    <t>Determina 362 del 15/05/2020</t>
  </si>
  <si>
    <t>realizzazione di un nuovo plesso scolastico - Comune di Pratola Peligna (AQ). CUP: D98E16000000001 - PROTOCOLLO NORMALIZZATO AQ-PRP-OOPP-04892. Rendicontazione PRIMA rata e trasferimento SECONDA RATA</t>
  </si>
  <si>
    <t>COMUNE DI MONTORIO AL VOMANO</t>
  </si>
  <si>
    <t>CF 80002070672</t>
  </si>
  <si>
    <t>Determina 363 del 15/05/2020</t>
  </si>
  <si>
    <t>Erogazione fondi per personale CO.CO.CO. - annualità 2019 – COMUNE DI MONTORIO AL VOMANO</t>
  </si>
  <si>
    <t>COMUNE DI OCRE</t>
  </si>
  <si>
    <t>CF 80002850669</t>
  </si>
  <si>
    <t>Determina 364 del 15/05/2020</t>
  </si>
  <si>
    <t>Erogazione fondi per personale CO.CO.CO. - annualità 2019 – COMUNE DI OCRE</t>
  </si>
  <si>
    <t>Determina 365 del 15/05/2020</t>
  </si>
  <si>
    <t>Erogazione fondi per personale CO.CO.CO. - annualità 2019 – COMUNE DI OFENA</t>
  </si>
  <si>
    <t>Determina 366 del 15/05/2020</t>
  </si>
  <si>
    <t>Erogazione fondi per personale CO.CO.CO. - annualità 2019 – COMUNE DI OVINDOLI</t>
  </si>
  <si>
    <t>Determina 367 del 15/05/2020</t>
  </si>
  <si>
    <t>Erogazione fondi per personale CO.CO.CO. - annualità 2019 – COMUNE DI PENNA SANT’ANDREA</t>
  </si>
  <si>
    <t>Determina 368 del 15/05/2020</t>
  </si>
  <si>
    <t>Erogazione fondi per personale CO.CO.CO. - annualità 2019 – COMUNE DI SAN DEMETRIO NE’ VESTINI</t>
  </si>
  <si>
    <t>Determina 369 del 15/05/2020</t>
  </si>
  <si>
    <t>Erogazione fondi per personale CO.CO.CO. - annualità 2019 – COMUNE DI SANT’EUSANIO FORCONESE</t>
  </si>
  <si>
    <t>Determina 370 del 15/05/2020</t>
  </si>
  <si>
    <t>Erogazione fondi per personale CO.CO.CO. - annualità 2019 – COMUNE DI SANTO STEFANO DI SESSANIO</t>
  </si>
  <si>
    <t>Determina 371 del 15/05/2020</t>
  </si>
  <si>
    <t>Erogazione fondi per personale CO.CO.CO. - annualità 2019 – COMUNE DI SCOPPITO</t>
  </si>
  <si>
    <t>COMUNE DI TORRE DE' PASSERI</t>
  </si>
  <si>
    <t>CF 00192970689</t>
  </si>
  <si>
    <t>Determina 372 del 15/05/2020</t>
  </si>
  <si>
    <t>Erogazione fondi per personale CO.CO.CO. - annualità 2019 – COMUNE DI TORRE DE’ PASSERI</t>
  </si>
  <si>
    <t>Determina 373 del 15/05/2020</t>
  </si>
  <si>
    <t>Erogazione fondi per personale CO.CO.CO. - annualità 2019 – COMUNE DI TOSSICIA</t>
  </si>
  <si>
    <t>Determina 374 del 15/05/2020</t>
  </si>
  <si>
    <t>Erogazione fondi per personale CO.CO.CO. - annualità 2019 – COMUNE DI VILLA SANT’ANGELO</t>
  </si>
  <si>
    <t>Determina 376 del 18/05/2020</t>
  </si>
  <si>
    <t>Assegnazione e erogazione fondi per il finanziamento del “Safe Community – Progetto di videosorveglianza integrata dei comuni del cratere sismico” - Acconto – COCULLO (AQ)</t>
  </si>
  <si>
    <t>Determina 384 del 19/05/2020</t>
  </si>
  <si>
    <t>Piani di Ricostruzione – Trasferimento fondi a favore del Comune di Prata d’Ansidonia per la redazione del Piano di Ricostruzione (quarto acconto a saldo), assegnati con determina USRC n. 46 del 1/7/2013.</t>
  </si>
  <si>
    <t>Determina 391 del 21/05/2020</t>
  </si>
  <si>
    <t>Scuola dell’infanzia, primaria e secondaria di primo grado in Via Italia. CUP: C94B13000260001 – Prot. Norm.: PE-CUG-OOPP-04348 - Comune di Cugnoli (PE). Rendicontazione prima rata e trasferimento seconda rata</t>
  </si>
  <si>
    <t>Determina 392 del 21/05/2020</t>
  </si>
  <si>
    <t>Interventi post sisma 2009 su immobili dell’ATER - Azienda Territoriale per l’Edilizia Residenziale di Chieti. Erogazione fondi per interventi su progetto 388 “Lavori di riparazione dei danni prodotti dal terremoto del 06/04/agli edifici ERP siti in Ortona alla piaza XXVIII dicembre da 19 a 29 – CUP F76I10000670001 CIG 7885641CCD”</t>
  </si>
  <si>
    <t>Determina 393 del 21/05/2020</t>
  </si>
  <si>
    <t>intervento di ristrutturazione del complesso cimiteriale della Chiesa di Santa Maria in Cerulis a Navelli Capoluogo - Comune di Navelli (AQ). Trasferimento risorse per lavori di restauro, competenze tecniche e altre somme a disposizione dell’amministrazione</t>
  </si>
  <si>
    <t>Determina 396 del 22/05/2020</t>
  </si>
  <si>
    <t>TRASFERIMENTO RISORSE FINALIZZATE ALLA RICOSTRUZIONE PRIVATA FUORI CRATERE – Delibera CIPE 50/2013 e Delibera CIPE 22/2015 - Comune di CELANO (AQ)</t>
  </si>
  <si>
    <t>Determina 407 del 27/05/2020</t>
  </si>
  <si>
    <t>TRASFERIMENTO RISORSE FINALIZZATE ALLA RICOSTRUZIONE PRIVATA FUORI CRATERE - Delibera CIPE 113/2015 – Delibera CIPE 58/2017- Comune di ANVERSA DEGLI ABRUZZI (AQ)</t>
  </si>
  <si>
    <t>CODFIN CIPE 58/2017 Annualità 2016</t>
  </si>
  <si>
    <t>CODFIN CIPE 113/2015 Annualità 2017</t>
  </si>
  <si>
    <t>COMUNE DI COLLEPIETRO</t>
  </si>
  <si>
    <t>CF 00093010668</t>
  </si>
  <si>
    <t>Determina 408 del 27/05/2020</t>
  </si>
  <si>
    <t>TRASFERIMENTO RISORSE FINALIZZATE ALLA RICOSTRUZIONE PRIVATA FUORI CRATERE - Delibera CIPE 22/2015 – Comune di COLLEPIETRO (AQ)</t>
  </si>
  <si>
    <t>Determina 410 del 28/05/2020</t>
  </si>
  <si>
    <t>intervento di messa in sicurezza di via sotto le stalle FABBRICATI FG.1, PART.634, 635 e 632 - Comune di Castel di Ieri (AQ). Trasferimento somme SAL Finale</t>
  </si>
  <si>
    <t>Determina 412 del 28/05/2020</t>
  </si>
  <si>
    <t>TRASFERIMENTO RISORSE FINALIZZATE ALLA RICOSTRUZIONE PRIVATA - CIPE 113/2015 – Comune di SCOPPITO (AQ). Rif. Richiesta Comune acquisita al prot. USRC n. 3213 del 24/03/2020</t>
  </si>
  <si>
    <t>Determina 413 del 28/05/2020</t>
  </si>
  <si>
    <t>TRASFERIMENTO RISORSE FINALIZZATE ALLA RICOSTRUZIONE PRIVATA - CIPE 113/2015 – Comune di OCRE (AQ). Rif. Richiesta Comune acquisita al Prot. USRC n. 4535 del 21/04/2020.</t>
  </si>
  <si>
    <t>Determina 414 del 28/05/2020</t>
  </si>
  <si>
    <t>TRASFERIMENTO RISORSE FINALIZZATE ALLA RICOSTRUZIONE PRIVATA - CIPE 113/2015 – Comune di FAGNANO ALTO (AQ). Rif. Richiesta Comune acquisita al Prot. USRC n. 3537 del 31/0/2020</t>
  </si>
  <si>
    <t>COMUNE DI MOLINA ATERNO</t>
  </si>
  <si>
    <t>CF 00216470666</t>
  </si>
  <si>
    <t>Determina 427 del 08/06/2020</t>
  </si>
  <si>
    <t>TRASFERIMENTO RISORSE FINALIZZATE ALLA RICOSTRUZIONE PRIVATA FUORI CRATERE - Delibera CIPE 22/2015 – Comune di MOLINA ATERNO (AQ)</t>
  </si>
  <si>
    <t>Determina 428 del 08/06/2020</t>
  </si>
  <si>
    <t>scuola media Capograssi CUP: D56E12000330001 - PROTOCOLLO NORMALIZZATO: AQ-SUL-OOPP-04643. - Comune di Sulmona (AQ). Acquisizione rendicontazione e trasferimento quarta rata</t>
  </si>
  <si>
    <t>Determina 429 del 08/06/2020</t>
  </si>
  <si>
    <t>Lavori di riparazione edilizia cimiteriale - Comune di Poggio Picenze (AQ). Acconto per competenze tecniche progettazione e liquidazione SAL 1</t>
  </si>
  <si>
    <t>Determina 430 del 08/06/2020</t>
  </si>
  <si>
    <t>TRASFERIMENTO RISORSE FINALIZZATE ALLA RICOSTRUZIONE PRIVATA - CIPE 113/2015 – Comune di San Demetrio ne’ Vestini (AQ). Rif. Richiesta Comune Prot. n. 1561 del 28/04/2020, acquisita al Prot. USRC n. 5064 del 30/04/2020</t>
  </si>
  <si>
    <t>Determina 434 del 09/06/2020</t>
  </si>
  <si>
    <t>scuola elementare Don Bosco - Comune di Avezzano (AQ). CUP: J31E14000420001 - PROTOCOLLO NORMALIZZATO AQ-AVZ-OOPP-04804. Acquisizione progetto di completamento, Rendicontazione terza rata e trasferimento quarta rata</t>
  </si>
  <si>
    <t>COMUNE DI RAIANO</t>
  </si>
  <si>
    <t>CF 00219510666</t>
  </si>
  <si>
    <t>Determina 438 del 11/06/2020</t>
  </si>
  <si>
    <t>TRASFERIMENTO RISORSE FINALIZZATE ALLA RICOSTRUZIONE PRIVATA FUORI CRATERE - Delibera CIPE 58/2017 – Comune di RAIANO (AQ)</t>
  </si>
  <si>
    <t>COMUNE DI VILLA CELIERA</t>
  </si>
  <si>
    <t>CF 00230080681</t>
  </si>
  <si>
    <t>Determina 440 del 11/06/2020</t>
  </si>
  <si>
    <t>TRASFERIMENTO RISORSE FINALIZZATE ALLA RICOSTRUZIONE PRIVATA FUORI CRATERE - Delibera CIPE 22/2015 – Comune di VILLA CELIERA (PE)</t>
  </si>
  <si>
    <t>Determina 441 del 11/06/2020</t>
  </si>
  <si>
    <t>TRASFERIMENTO RISORSE FINALIZZATE ALLA RICOSTRUZIONE PRIVATA - CIPE 113/2015 – Comune di Goriano Sicoli (AQ). Rif. Richiesta Comune Prot. n. 1413 del 28/05/2020, acquisita al Prot. USRC n. 6442 del 29/05/2020</t>
  </si>
  <si>
    <t>COMUNE DI CAPESTRANO</t>
  </si>
  <si>
    <t>CF 00199980665</t>
  </si>
  <si>
    <t>Determina 442 del 11/06/2020</t>
  </si>
  <si>
    <t>TRASFERIMENTO RISORSE FINALIZZATE ALLA RICOSTRUZIONE PRIVATA - CIPE 113/2015 – Comune di Capestrano (AQ). Rif. Richiesta Comune Prot. n. 1041 del 01/04/2020, acquisita al Prot. USRC n. 3649 del 02/04/2020</t>
  </si>
  <si>
    <t>Determina 443 del 11/06/2020</t>
  </si>
  <si>
    <t>TRASFERIMENTO RISORSE FINALIZZATE ALLA RICOSTRUZIONE PRIVATA - CIPE 113/2015 – Comune di Santo Stefano di Sessanio (AQ). Rif. Richiesta Comune Prot. n. 1101 del 23/04/2020, acquisita al Prot. USRC n. 4885 del 27/04/2020</t>
  </si>
  <si>
    <t>COMUNE DI SAN BENEDETTO IN PERILLIS</t>
  </si>
  <si>
    <t>CF 00219500667</t>
  </si>
  <si>
    <t>Determina 444 del 11/06/2020</t>
  </si>
  <si>
    <t>TRASFERIMENTO RISORSE FINALIZZATE ALLA RICOSTRUZIONE PRIVATA FUORI CRATERE – Delibera CIPE 58/2017- Comune di SAN BENEDETTO IN PERILLIS (AQ)</t>
  </si>
  <si>
    <t>CODFIN CIPE 58/2017 Annualità 2017</t>
  </si>
  <si>
    <t>Determina 445 del 11/06/2020</t>
  </si>
  <si>
    <t>Spese assistenziali - Erogazione fondi per “CONTRATTI DI LOCAZIONE” – Comune di Rocca di Mezzo - Annualità 2018 (periodo gennaio - dicembre). Richiesta Comune prot. 7562 del 26/08/2019.</t>
  </si>
  <si>
    <t>ALLEGATO 1</t>
  </si>
  <si>
    <t>Determina 446 del 12/06/2020</t>
  </si>
  <si>
    <t>demolizione dell’edificio sede comunale - Comune di San Demetrio ne’ Vestini. Trasferimento somme relative saldo incentivi, LOTTO II</t>
  </si>
  <si>
    <t>Determina 456 del 15/06/2020</t>
  </si>
  <si>
    <t>Interventi post sisma 2009 su immobili dell’ATER - Azienda Territoriale per l’Edilizia Residenziale di Chieti. Acquisizione rendicontazione somme trasferite con determinazione USRC n. 354 del 12/05/2020 ed erogazione fondi per interventi su progetto 366 - Lavori di riparazione dei danni prodotti dal terremoto del 06/04/2009 ai due edifici di complessivi n. 22 alloggi in Ortona (CH) alla Via Genova 1 e Via Pisa 2. CUP F76I10000520001</t>
  </si>
  <si>
    <t>COMUNE DI VILLA SANTA LUCIA DEGLI ABRUZZI</t>
  </si>
  <si>
    <t>CF 00193560661</t>
  </si>
  <si>
    <t>Determina 458 del 15/06/2020</t>
  </si>
  <si>
    <t>TRASFERIMENTO RISORSE FINALIZZATE ALLA RICOSTRUZIONE PRIVATA - CIPE 113/2015 – Comune di Villa Santa Lucia degli Abruzzi (AQ). Rif. Richiesta Comune Prot. n. 1333 del 26/05/2020, acquisita al Prot. USRC n. 6328 del 27/05/2020</t>
  </si>
  <si>
    <t>Determina 459 del 15/06/2020</t>
  </si>
  <si>
    <t>TRASFERIMENTO RISORSE FINALIZZATE ALLA RICOSTRUZIONE PRIVATA - CIPE 113/2015 – Comune di Fossa (AQ). Rif. Richiesta Comune Prot. n. 1368 del 24/04/2020, acquisita al Prot. USRC n. 4915 del 28/04/2020</t>
  </si>
  <si>
    <t>ASM SPA</t>
  </si>
  <si>
    <t>PI 01413740661</t>
  </si>
  <si>
    <t>Determina 460 del 16/06/2020</t>
  </si>
  <si>
    <t>trattamento macerie pubbliche nella fraz. di Castelnuovo - Comune di San Pio delle Camere (AQ). Conferimenti 05/07/2018 - 21/12/2018: legno, materiali isolanti, sovvallo. Erogazione fondi a ASM Spa per il trattamento delle macerie pubbliche ex art. 1 co. 444 L. 190/2014, Convenzione rep./conv. 02 del 10/10/2016</t>
  </si>
  <si>
    <t>COMUNE DI FONTECCHIO</t>
  </si>
  <si>
    <t>CF 00189210669</t>
  </si>
  <si>
    <t>Determina 461 del 16/06/2020</t>
  </si>
  <si>
    <t>TRASFERIMENTO RISORSE FINALIZZATE ALLA RICOSTRUZIONE PRIVATA - CIPE 113/2015 – Comune di Fontecchio (AQ). Rif. Richiesta Comune Prot. n. 1328 del 12/05/2020, acquisita al Prot. USRC n. 5607 del 13/05/2020</t>
  </si>
  <si>
    <t>Determina 473 del 19/06/2020</t>
  </si>
  <si>
    <t>TRASFERIMENTO RISORSE FINALIZZATE ALLA RICOSTRUZIONE PRIVATA - CIPE 113/2015 – Comune di Acciano (AQ). Rif. Richiesta Comune Prot. n. 1522 del 19/05/2020, acquisita al protocollo USRC al n. 5975 del 20/05/2020</t>
  </si>
  <si>
    <t>Determina 474 del 19/06/2020</t>
  </si>
  <si>
    <t>TRASFERIMENTO RISORSE FINALIZZATE ALLA RICOSTRUZIONE PRIVATA - CIPE 113/2015 – Comune di Tione degli Abruzzi (AQ). Rif. Richiesta Comune Prot. n. 1576 del 13/05/2020, acquisita al protocollo USRC al n. 5694 del 14/05/2020.</t>
  </si>
  <si>
    <t>Determina 477 del 19/06/2020</t>
  </si>
  <si>
    <t>lavori di riparazione e miglioramento edifici cimiteriali (cappella e casa del custode) - Comune di Castel di Ieri (AQ) – erogazione competenze tecniche e indagini geologiche</t>
  </si>
  <si>
    <t>Determina 478 del 19/06/2020</t>
  </si>
  <si>
    <t>Lavori di riparazione dei danni provocati dal sisma del 06/04/2009 riferiti al cimitero comunale di Fagnano Alto - Comune di Fagnano Alto (AQ). Liquidazione somme CRE – Lavori, spese tecniche, fondo incentivante e ANAC</t>
  </si>
  <si>
    <t>COMUNE DI VITTORITO</t>
  </si>
  <si>
    <t>CF 83000790663</t>
  </si>
  <si>
    <t>Determina 479 del 19/06/2020</t>
  </si>
  <si>
    <t>TRASFERIMENTO RISORSE FINALIZZATE ALLA RICOSTRUZIONE PRIVATA FUORI CRATERE - Delibera CIPE 22/2015 –Delibera CIPE 58/2017 Comune di VITTORITO (AQ)</t>
  </si>
  <si>
    <t>Determina 480 del 19/06/2020</t>
  </si>
  <si>
    <t>interventi di manutenzione alloggi MAP Villaggio San Lorenzo viale Friuli Venezia Giulia 1° LOTTO - Comune di Fossa (AQ). Presa d’atto progetto esecutivo, variante e trasferimento somme per SAL Finale</t>
  </si>
  <si>
    <t>CODFIN CIPE78/2015art1co1_MAP</t>
  </si>
  <si>
    <t>Determina 481 del 19/06/2020</t>
  </si>
  <si>
    <t>intervento di ristrutturazione del complesso cimiteriale della Chiesa di Santa Maria in Cerulis a Navelli Capoluogo - Comune di Navelli (AQ). Trasferimento integrativo alla determinazione USRC 393 del 21/05/2020</t>
  </si>
  <si>
    <t>Determina 483 del 19/06/2020</t>
  </si>
  <si>
    <t>trattamento macerie pubbliche Comune di Villa Sant’Angelo (AQ). Conferimenti 08/06/2018 – 12/06/2018: legno, materiali isolanti, sovvallo. Erogazione fondi a ASM Spa per il trattamento delle macerie pubbliche ex art. 1 co. 444 L. 190/2014, Convenzione rep./conv. 01 del 29/03/2017</t>
  </si>
  <si>
    <t>Determina 485 del 29/06/2020</t>
  </si>
  <si>
    <t>TRASFERIMENTO RISORSE FINALIZZATE ALLA RICOSTRUZIONE PRIVATA FUORI CRATERE - Delibera CIPE 22/2015 – Comune di MANOPPELLO (PE)</t>
  </si>
  <si>
    <t>COMUNE DI TERAMO</t>
  </si>
  <si>
    <t>CF 00174750679</t>
  </si>
  <si>
    <t>Determina 486 del 29/06/2020</t>
  </si>
  <si>
    <t>TRASFERIMENTO RISORSE FINALIZZATE ALLA RICOSTRUZIONE PRIVATA FUORI CRATERE - Delibera CIPE 22/2015 - Comune di TERAMO (TE)</t>
  </si>
  <si>
    <t>COMUNE DI ELICE</t>
  </si>
  <si>
    <t>CF 00221990682</t>
  </si>
  <si>
    <t>Determina 490 del 29/06/2020</t>
  </si>
  <si>
    <t>TRASFERIMENTO RISORSE FINALIZZATE ALLA RICOSTRUZIONE PRIVATA FUORI CRATERE - Delibera CIPE 22/2015 – Comune di ELICE (PE)</t>
  </si>
  <si>
    <t>Determina 492 del 29/06/2020</t>
  </si>
  <si>
    <t>lavori di ripristino e miglioramento sismico del Palazzo Comunale - Comune di Castel del Monte. Trasferimento risorse per altre somme a disposizione</t>
  </si>
  <si>
    <t>Determina 494 del 30/06/2020</t>
  </si>
  <si>
    <t>TRASFERIMENTO RISORSE FINALIZZATE ALLA RICOSTRUZIONE PRIVATA FUORI CRATERE - Delibera CIPE 58/2017 – Comune di CALASCIO (AQ)</t>
  </si>
  <si>
    <t>Determina 495 del 30/06/2020</t>
  </si>
  <si>
    <t>TRASFERIMENTO RISORSE FINALIZZATE ALLA RICOSTRUZIONE PRIVATA - CIPE 113/2015 – Comune di Montorio al Vomano (TE). Rif. Richiesta Comune Prot. n. 6712 del 13/05/2020, acquisita al protocollo USRC al n. 5737 del 14/05/2020.</t>
  </si>
  <si>
    <t>Determina 496 del 30/06/2020</t>
  </si>
  <si>
    <t>TRASFERIMENTO RISORSE FINALIZZATE ALLA RICOSTRUZIONE PRIVATA - CIPE 113/2015 – Comune di Pizzoli (AQ). Rif. Richiesta Comune Prot. n. 4692 del 11/05/2020, acquisita al protocollo USRC al n. 5712 del 14/05/2020</t>
  </si>
  <si>
    <t>Determina 497 del 30/06/2020</t>
  </si>
  <si>
    <t>TRASFERIMENTO RISORSE FINALIZZATE ALLA RICOSTRUZIONE PRIVATA - CIPE 113/2015 – Comune di Prata D’Ansidonia (AQ). Rif. Richiesta Comune Prot. n. 1268 del 24/06/2020, acquisita al protocollo USRC al n. 7711 del 25/06/2020</t>
  </si>
  <si>
    <t>Determina 498 del 30/06/2020</t>
  </si>
  <si>
    <t>Assegnazione e erogazione fondi per il finanziamento del “Safe Community – Progetto di videosorveglianza integrata dei comuni del cratere sismico” - Acconto – BUSSI SUL TIRINO (PE)</t>
  </si>
  <si>
    <t>Determina 499 del 30/06/2020</t>
  </si>
  <si>
    <t>Assegnazione e erogazione fondi per il finanziamento del “Safe Community – Progetto di videosorveglianza integrata dei comuni del cratere sismico” - Acconto – PENNA SANT’ANDREA (TE)</t>
  </si>
  <si>
    <t>Determina 502 del 01/07/2020</t>
  </si>
  <si>
    <t>intervento di messa in sicurezza in zona rossa - Comune di Caporciano (AQ). Erogazione SAL finale</t>
  </si>
  <si>
    <t>Determina 508 del 01/07/2020</t>
  </si>
  <si>
    <t>intervento di messa in sicurezza di un fabbricato danneggiato dal sisma del 06/04/2009 identificato al fg. 4 NCEU mappale 108 in via Colombo Andreassi - Comune di Villa Sant’Angelo. Liquidazione somme relative al SAL Finale, CRE, Competenze Tecniche e incentivo interno</t>
  </si>
  <si>
    <t>COMUNE DI CASTIGLIONE A CASAURIA</t>
  </si>
  <si>
    <t>CF 81000190686</t>
  </si>
  <si>
    <t>Determina 509 del 01/07/2020</t>
  </si>
  <si>
    <t>Spese assistenziali - Erogazione fondi per “CONTRIBUTO AUTONOMA SISTEMAZIONE” – Comune di Castiglione a Casauria. Annualità 2018 (periodo agosto - dicembre). Richiesta Comune Prot. 3832 del 09/12/2019</t>
  </si>
  <si>
    <t>Determina 518 del 08/07/2020</t>
  </si>
  <si>
    <t>TRASFERIMENTO RISORSE FINALIZZATE ALLA RICOSTRUZIONE PRIVATA - CIPE 113/2015 – Comune di Montebello di Bertona (PE). Rif. Richiesta Comune Prot. n. 2056 del 11/05/2020, acquisita al protocollo USRC al n. 5585 del 12/05/2020.</t>
  </si>
  <si>
    <t>Determina 519 del 08/07/2020</t>
  </si>
  <si>
    <t>TRASFERIMENTO RISORSE FINALIZZATE ALLA RICOSTRUZIONE PRIVATA - CIPE 113/2015 – Comune di Caporciano (AQ). Rif. Richiesta Comune Prot. n. 1328 del 18/05/2020, acquisita al protocollo USRC al n. 6003 del 20/05/2020.</t>
  </si>
  <si>
    <t>Determina 520 del 08/07/2020</t>
  </si>
  <si>
    <t>TRASFERIMENTO RISORSE FINALIZZATE ALLA RICOSTRUZIONE PRIVATA - CIPE 113/2015 – Comune di Bussi sul Tirino (PE). Rif. Richiesta Comune Prot. n. 4193 del 08/06/2020, acquisita al protocollo USRC al n. 7287 del 16/06/2020.</t>
  </si>
  <si>
    <t>Determina 521 del 09/07/2020</t>
  </si>
  <si>
    <t>lavori di riparazione dell’edificio comunale polivalente “Palazzo Tinozzi” - Comune di Cugnoli (PE). Lavori complementari, Trasferimento somme per liquidazione somme SAL finale lavori e competenze tecniche e accertamento economie</t>
  </si>
  <si>
    <t>Determina 522 del 09/07/2020</t>
  </si>
  <si>
    <t>lavori di riparazione dell’edificio ospitante il Museo del Grano e muro di cinta dell’ex convento di Santa Chiara – Comune di Gagliano Aterno (AQ) – Trasferimento somme per liquidazione spese tecniche progettazione e coordinamento per la sicurezza in fase di progettazione</t>
  </si>
  <si>
    <t>Determina 523 del 09/07/2020</t>
  </si>
  <si>
    <t>messa in sicurezza post sisma del 06/04/2009 fabbricato in loc. San Giovanni - fg. 4 part. 827. Comune di San Demetrio ne’ Vestini. Trasferimento risorse per liquidazione art. 113 D. Lgs 50/2016</t>
  </si>
  <si>
    <t>Determina 528 del 10/07/2020</t>
  </si>
  <si>
    <t>TRASFERIMENTO RISORSE FINALIZZATE ALLA RICOSTRUZIONE PRIVATA - CIPE 113/2015 – Comune di Civitella Casanova (PE). Rif. Richiesta Comune Prot. n. prot. 2664 del 11/05/2020, acquisita al protocollo USRC al n. 6472 del 29/05/20201328 del 18/05/2020.</t>
  </si>
  <si>
    <t>Determina 529 del 10/07/2020</t>
  </si>
  <si>
    <t>TRASFERIMENTO RISORSE FINALIZZATE ALLA RICOSTRUZIONE PRIVATA - CIPE 113/2015 – Comune di Cugnoli (PE). Rif. Richiesta Comune Prot. n. 3120 del 06/06/2020, acquisita al protocollo USRC al n. 6818 del 08/06/2020.</t>
  </si>
  <si>
    <t>Determina 530 del 10/07/2020</t>
  </si>
  <si>
    <t>Spese assistenziali - Erogazione fondi per indennizzo “TRASLOCHI E DEPOSITO DEL MOBILIO” – Comune di Santo Stefano di Sessanio - Annualità 2018 (periodo giugno). Richiesta Comune Prot. 3274 del 23/12/2019.</t>
  </si>
  <si>
    <t>Determina 531 del 10/07/2020</t>
  </si>
  <si>
    <t>Spese assistenziali - Erogazione fondi per indennizzo “TRASLOCHI E DEPOSITO DEL MOBILIO” – Comune di Sant’Eusanio Forconese - Annualità 2018 (periodo febbraio e giugno). Richiesta Comune Prot. 2691 del 13/11/2019</t>
  </si>
  <si>
    <t>Determina 532 del 10/07/2020</t>
  </si>
  <si>
    <t>Spese assistenziali - Erogazione fondi per indennizzo “TRASLOCHI E DEPOSITO DEL MOBILIO” – Comune di Fagnano Alto - Annualità 2018 (periodo ottobre e dicembre). Richiesta Comune Prot. 2797 del 13/11/2019.</t>
  </si>
  <si>
    <t>Determina 533 del 10/07/2020</t>
  </si>
  <si>
    <t>Spese assistenziali - Erogazione fondi per indennizzo “TRASLOCHI E DEPOSITO DEL MOBILIO” – Comune di Sulmona - Annualità 2017 (marzo ). Richiesta Comune Prot. 52692 del 03/12/2019</t>
  </si>
  <si>
    <t>CODFIN CIPE114/2017 annualità 2017</t>
  </si>
  <si>
    <t>Determina 538 del 13/07/2020</t>
  </si>
  <si>
    <t>lavori di messa in sicurezza strada comunale Fontecchio/San Pio (tratto cimitero San Francesco, Abitato di San Pio) – Comune di Fontecchio. Trasferimento risorse per liquidazione 85% spese di progettazione</t>
  </si>
  <si>
    <t>Determina 539 del 13/07/2020</t>
  </si>
  <si>
    <t>messa in sicurezza post sisma Palazzo Corvi – Rendicontazione rimozioni situazioni di pericolo. Trasferimento risorse per liquidazione competenze tecniche per coordinamento per la sicurezza</t>
  </si>
  <si>
    <t>Determina 540 del 13/07/2020</t>
  </si>
  <si>
    <t>Scuola primaria capoluogo, via medaglia d’oro F. Verrotti CUP: B47E11000080001 PROTOCOLLO NORMALIZZATO: PE-PNL-OOPP-04567. Comune di Pianella (PE). Rendicontazione prima rata e trasferimento seconda rata</t>
  </si>
  <si>
    <t>COMUNE DI PREZZA</t>
  </si>
  <si>
    <t>CF 00189230667</t>
  </si>
  <si>
    <t>Determina 552 del 16/07/2020</t>
  </si>
  <si>
    <t>TRASFERIMENTO RISORSE FINALIZZATE ALLA RICOSTRUZIONE PRIVATA FUORI CRATERE - Delibera CIPE 22/2015 – Comune di PREZZA (AQ)</t>
  </si>
  <si>
    <t>COMUNE DI CAMPLI</t>
  </si>
  <si>
    <t>CF 80005970670</t>
  </si>
  <si>
    <t>Determina 553 del 16/07/2020</t>
  </si>
  <si>
    <t>Scuola materna Polo Marrocchi – Comune di Campli (TE). CUP: E74H11000040006 - PROTOCOLLO NORMALIZZATO TE-CMP-OOPP-04742. Rendicontazione prima rata e trasferimento seconda rata</t>
  </si>
  <si>
    <t>Determina 557 del 16/07/2020</t>
  </si>
  <si>
    <t>Liceo Classico “M. Delfico” (TE) - Provincia di Teramo. CUP: E44H14000050001 - PROTOCOLLO NORMALIZZATO TE-PROVTE-OOPP-04683. Rendicontazione seconda rata e trasferimento terza rata</t>
  </si>
  <si>
    <t>COMUNE DI BISENTI</t>
  </si>
  <si>
    <t>CF 00195310677</t>
  </si>
  <si>
    <t>Determina 560 del 16/07/2020</t>
  </si>
  <si>
    <t>TRASFERIMENTO RISORSE FINALIZZATE ALLA RICOSTRUZIONE PRIVATA FUORI CRATERE - Delibera CIPE 22/2015 – Comune di BISENTI (TE)</t>
  </si>
  <si>
    <t>Determina 563 del 20/07/2020</t>
  </si>
  <si>
    <t>messa in sicurezza/sistemazione del muro di contenimento nel Comune di Fagnano Alto, Fraz. Campana, Via Capo la Terra (Fg. 18 part. 209, 210, 211) - Comune di Fagnano Alto (AQ). Trasferimento somme per SAL Finale</t>
  </si>
  <si>
    <t>Determina 564 del 20/07/2020</t>
  </si>
  <si>
    <t>lavori di ripristino aree cimiteriali danneggiate dal sisma del 6 aprile 2009. Comune di Brittoli (PE). Progetto Principale e progetto di completamento, trasferimento risorse relative a SAL Finale e CRE</t>
  </si>
  <si>
    <t>COMUNE DI SAN PIO DELLE CAMERE</t>
  </si>
  <si>
    <t>CF 00197690662</t>
  </si>
  <si>
    <t>Determina 565 del 20/07/2020</t>
  </si>
  <si>
    <t>TRASFERIMENTO RISORSE FINALIZZATE ALLA RICOSTRUZIONE PRIVATA - CIPE 113/2015 – Comune di San Pio delle Camere (AQ). Rif. Richiesta Comune Prot. n. prot. 2664 del 11/05/2020, acquisita al protocollo USRC al n. 5961 del 19/05/2020.</t>
  </si>
  <si>
    <t>COMUNE DI TORNIMPARTE</t>
  </si>
  <si>
    <t>CF 00190240663</t>
  </si>
  <si>
    <t>Determina 566 del 20/07/2020</t>
  </si>
  <si>
    <t>lavori di ripristino aree cimiteriali danneggiate dal sisma del 6 aprile 2009. Comune di Tornimparte (AQ). Trasferimento acconto 20%</t>
  </si>
  <si>
    <t>COMUNE DI CASTEL CASTAGNA</t>
  </si>
  <si>
    <t>CF 80006810677</t>
  </si>
  <si>
    <t>Determina 567 del 20/07/2020</t>
  </si>
  <si>
    <t>TRASFERIMENTO RISORSE FINALIZZATE ALLA RICOSTRUZIONE PRIVATA FUORI CRATERE - Delibera CIPE 22/2015 – Comune di CASTEL CASTAGNA (TE)</t>
  </si>
  <si>
    <t>Determina 569 del 21/07/2020</t>
  </si>
  <si>
    <t>realizzazione di un nuovo plesso scolastico - Comune di Pratola Peligna (AQ). CUP: D98E16000000001 - PROTOCOLLO NORMALIZZATO AQ-PRP-OOPP-04892. Rendicontazione seconda rata e trasferimento terza rata</t>
  </si>
  <si>
    <t>Determina 570 del 21/07/2020</t>
  </si>
  <si>
    <t>scuola materna e media in Via Alcide de Gasperi - Comune di Montebello Di Bertona (PE). Bertona CUP: G64E13002290006 - PROTOCOLLO NORMALIZZATO: PE-MDB-OOPP-04528. Acquisizione rendicontazione terza rata e trasferimento quarta rata</t>
  </si>
  <si>
    <t>Determina 571 del 21/07/2020</t>
  </si>
  <si>
    <t>Scuola dell’infanzia, primaria e secondaria di primo grado in Via Italia. CUP: C94B13000260001 – Prot. Norm.: PE-CUG-OOPP-04348 - Comune di Cugnoli (PE). Trasferimento fondi ai sensi del DL 34/2020 art. 207 co. 2</t>
  </si>
  <si>
    <t>Determina 572 del 22/07/2020</t>
  </si>
  <si>
    <t>Spese assistenziali - Erogazione fondi per “CONTRATTI DI LOCAZIONE” – Comune di Ofena- Annualità 2019 (periodo Gennaio – Marzo 2019). Richiesta Comune prot. 714 del 03/04/2019.</t>
  </si>
  <si>
    <t>CODFIN CIPE114/2017 annualità 2019</t>
  </si>
  <si>
    <t>Determina 573 del 22/07/2020</t>
  </si>
  <si>
    <t>Spese assistenziali - Erogazione fondi per “CONTRATTI DI LOCAZIONE” – Comune di Ovindoli - Annualità 2019 (periodo Gennaio - Febbraio). Richiesta Comune prot. 3006 del 26/03/2019.</t>
  </si>
  <si>
    <t>Determina 574 del 22/07/2020</t>
  </si>
  <si>
    <t>Spese assistenziali - Erogazione fondi per “CONTRATTI DI LOCAZIONE” – Comune di Scoppito - Annualità 2019 (periodo Gennaio - Maggio). Richiesta Comune prot. 2666 del 31/05/2019.</t>
  </si>
  <si>
    <t>Determina 575 del 22/07/2020</t>
  </si>
  <si>
    <t>Spese assistenziali - Erogazione fondi per indennizzo “TRASLOCHI E DEPOSITO DEL MOBILIO” – Comune di Capestrano - Annualità 2019 (periodo giugno). Richiesta Comune Prot. 1544 del 04/06/2019.</t>
  </si>
  <si>
    <t>Determina 576 del 22/07/2020</t>
  </si>
  <si>
    <t>Spese assistenziali - Erogazione fondi per indennizzo “TRASLOCHI E DEPOSITO DEL MOBILIO” – Comune di Lucoli - Annualità 2019 (periodo gennaio - luglio). Richieste Comune prot. 3741 del 03/07/2019, prot.1878 del 02/04/2019 e prot. 4304 del 01/08/2019.</t>
  </si>
  <si>
    <t>Determina 577 del 22/07/2020</t>
  </si>
  <si>
    <t>Spese assistenziali - Erogazione fondi per indennizzo “TRASLOCHI E DEPOSITO DEL MOBILIO” – Comune di Scoppito - Annualità 2019 (periodo maggio). Richiesta Comune Prot. 2666 del 31/05/2019.</t>
  </si>
  <si>
    <t>Determina 578 del 22/07/2020</t>
  </si>
  <si>
    <t>Spese assistenziali - Erogazione fondi per indennizzo “TRASLOCHI E DEPOSITO DEL MOBILIO” – Comune di Acciano - Annualità 2019 (periodo luglio). Richiesta Comune Prot. 2570 del 29/08/2019.</t>
  </si>
  <si>
    <t>Determina 579 del 22/07/2020</t>
  </si>
  <si>
    <t>Spese assistenziali - Erogazione fondi per indennizzo “TRASLOCHI E DEPOSITO DEL MOBILIO” – Comune di Santo Stefano di Sessanio - Annualità 2019 (periodo marzo, giugno e settembre). Richiesta Comune Prot. 2216 del 06/09/2019.</t>
  </si>
  <si>
    <t>Determina 580 del 22/07/2020</t>
  </si>
  <si>
    <t>Spese assistenziali - Erogazione fondi per indennizzo “TRASLOCHI E DEPOSITO DEL MOBILIO” – Comune di Rocca di Cambio - Annualità 2019 (periodo agosto e ottobre). Richieste Comune prot. 1966 del 10/10/2019 e prot. 1967 del 10/10/2019.</t>
  </si>
  <si>
    <t>Determina 582 del 23/07/2020</t>
  </si>
  <si>
    <t>Spese assistenziali - Erogazione fondi per indennizzo “TRASLOCHI E DEPOSITO DEL MOBILIO” – Comune di Pizzoli - Annualità 2019 (periodo ottobre). Richiesta Comune Prot. 12623 del 05/11/2019.</t>
  </si>
  <si>
    <t>Determina 583 del 23/07/2020</t>
  </si>
  <si>
    <t>Spese assistenziali - Erogazione fondi per indennizzo “TRASLOCHI E DEPOSITO DEL MOBILIO” – Comune di Barisciano - Annualità 2019 (periodo settembre). Richiesta Comune Prot. 7530 del 18/09/2019.</t>
  </si>
  <si>
    <t>Determina 584 del 23/07/2020</t>
  </si>
  <si>
    <t>Spese assistenziali - Erogazione fondi per indennizzo “TRASLOCHI E DEPOSITO DEL MOBILIO” – Comune di Calascio - Annualità 2019 (periodo settembre). Richiesta Prot. Comune n.2274 del 03/10/2019.</t>
  </si>
  <si>
    <t>Determina 585 del 23/07/2020</t>
  </si>
  <si>
    <t>TRASFERIMENTO RISORSE FINALIZZATE ALLA RICOSTRUZIONE PRIVATA FUORI CRATERE - Delibera CIPE 22/2015 – Comune di CAMPLI (TE)</t>
  </si>
  <si>
    <t>Determina 586 del 23/07/2020</t>
  </si>
  <si>
    <t>Determina 593 del 30/07/2020</t>
  </si>
  <si>
    <t>Spese assistenziali - Erogazione fondi per “CONTRATTI DI LOCAZIONE” – Comune di Manoppello- Annualità 2019 (periodo Gennaio – Ottobre 2019). Richieste Comune prot. 4407 del 25/03/2019, prot.18168 del 12/11/2019.</t>
  </si>
  <si>
    <t>Determina 599 del 03/08/2020</t>
  </si>
  <si>
    <t>Interventi post sisma 2009 su immobili dell’ATER - Azienda Territoriale per l’Edilizia Residenziale di Chieti. Erogazione fondi per interventi su progetto 383 “Lavori di riparazione dei danni prodotti dal terremoto del 06/04/2009 all’edificio posto in Chieti, Via San Camillo De Lellis 101 – 107 e Via De Pasqua 1 3 5 17 19 37 39 – CUP F76I10000640001 Rendicontazione seconda rata e trasferimento terza rata</t>
  </si>
  <si>
    <t>Determina 600 del 03/08/2020</t>
  </si>
  <si>
    <t>lavori di ripristino aree cimiteriali danneggiate dal sisma del 6 aprile 2009. Comune di Tione degli Abruzzi (AQ). Trasferimento risorse per anticipazione contrattuale del 20%</t>
  </si>
  <si>
    <t>Determina 601 del 03/08/2020</t>
  </si>
  <si>
    <t>intervento di recupero conservativo e di ripristino funzionale dell’ex convento di San Sebastiano, primo lotto funzionale. Comune di Fagnano Alto (AQ). Trasferimento risorse per spese tecniche CSE</t>
  </si>
  <si>
    <t>Determina 605 del 05/08/2020</t>
  </si>
  <si>
    <t>Spese assistenziali - Erogazione fondi per indennizzo “TRASLOCHI E DEPOSITO DEL MOBILIO” – Comune di Pizzoli - Annualità 2019 (periodi aprile, luglio e settembre). Richieste del Comune Prot. 5418 del 29/04/2019, Prot. 9216 del 31/07/2019 e Prot. 11211 del 30/09/2019</t>
  </si>
  <si>
    <t>Determina 606 del 05/08/2020</t>
  </si>
  <si>
    <t>Spese assistenziali - Erogazione fondi per indennizzo “TRASLOCHI E DEPOSITO DEL MOBILIO” – Comune di Ofena - Annualità 2019 (periodo aprile). Richiesta del Comune Prot. 415 del 26/02/2020.</t>
  </si>
  <si>
    <t>Determina 607 del 05/08/2020</t>
  </si>
  <si>
    <t>Spese assistenziali - Erogazione fondi per “CONTRATTI DI LOCAZIONE” – Comune di Lucoli - Annualità 2019 (periodo Gennaio – Dicembre 2019). Richieste Comune prot.2217 del 18/04/2019, prot.3893 del 11/07/2019, prot.768 del 10/02/2020.</t>
  </si>
  <si>
    <t>Determina 608 del 05/08/2020</t>
  </si>
  <si>
    <t>Spese assistenziali - Erogazione fondi per “CONTRATTI DI LOCAZIONE” – Comune di Gagliano Aterno - Annualità 2019 (periodo Gennaio – Ottobre 2019). Richiesta Comune prot. 2926 del 09/11/2019.</t>
  </si>
  <si>
    <t>Determina 609 del 05/08/2020</t>
  </si>
  <si>
    <t>Trasferimento fondi finanziamento del “Safe Community – Progetto di videosorveglianza integrata dei comuni del cratere sismico” - Saldo – Montorio al Vomano (TE)</t>
  </si>
  <si>
    <t>Determina 613 del 07/08/2020</t>
  </si>
  <si>
    <t>realizzazione di un nuovo plesso scolastico - Comune di Pratola Peligna (AQ). CUP: D98E16000000001 - PROTOCOLLO NORMALIZZATO AQ-PRP-OOPP-04892. Rendicontazione terza rata e trasferimento quarta rata</t>
  </si>
  <si>
    <t>Determina 614 del 07/08/2020</t>
  </si>
  <si>
    <t>Scuole infanzia, elementare e media - Comune di Magliano Dè Marsi (AQ). CUP: F54B13000630001-PROTOCOLLO NORMALIZZATO AQ-MDM-OOPP-04311. Rendicontazione quarta rata e trasferimento quinta rata</t>
  </si>
  <si>
    <t>Determina 618 del 10/08/2020</t>
  </si>
  <si>
    <t>TRASFERIMENTO RISORSE FINALIZZATE ALLA RICOSTRUZIONE PRIVATA - CIPE 113/2015 – Comune di Montereale (AQ). Rif. Richiesta Comune Prot. n. 6357 del 02/07/2020, acquisita al protocollo USRC al n. 8250 del 06/07/2020.</t>
  </si>
  <si>
    <t>Determina 619 del 10/08/2020</t>
  </si>
  <si>
    <t>TRASFERIMENTO RISORSE FINALIZZATE ALLA RICOSTRUZIONE PRIVATA - CIPE 113/2015 – Comune di Castel del Monte (AQ). Rif. Richiesta Comune Prot. n. 3484 del 09/07/2020, acquisita al protocollo USRC al n. 8563 del 13/07/2020.</t>
  </si>
  <si>
    <t>Determina 620 del 10/08/2020</t>
  </si>
  <si>
    <t>TRASFERIMENTO RISORSE FINALIZZATE ALLA RICOSTRUZIONE PRIVATA -CIPE 113/2015 – Comune di Rocca di Cambio (AQ). Rif. Richiesta Comune Prot. n. 1345 del 26/05/2020, acquisita al protocollo USRC al n. 6996 del 10/06/2020.</t>
  </si>
  <si>
    <t>Determina 626 del 11/08/2020</t>
  </si>
  <si>
    <t>TRASFERIMENTO RISORSE FINALIZZATE ALLA RICOSTRUZIONE PRIVATA FUORI CRATERE – Delibera CIPE 50/2013 - Comune di CELANO (AQ)</t>
  </si>
  <si>
    <t>CODFIN CIPE50/2013 Annualità 2017</t>
  </si>
  <si>
    <t>Determina 627 del 11/08/2020</t>
  </si>
  <si>
    <t>TRASFERIMENTO RISORSE FINALIZZATE ALLA RICOSTRUZIONE PRIVATA -CIPE 113/2015 – Comune di LUCOLI (AQ). Rif. Richiesta Comune Prot. n. 3691 del 22/07/2020, acquisita al protocollo USRC al n. 8971 del 22/07/2020</t>
  </si>
  <si>
    <t>Determina 628 del 11/08/2020</t>
  </si>
  <si>
    <t>TRASFERIMENTO RISORSE FINALIZZATE ALLA RICOSTRUZIONE PRIVATA -CIPE 113/2015 – Comune di VILLA SANT’ANGELO (AQ). Rif. Richiesta Comune Prot. n. 1966 del 05/08/2020, acquisita al protocollo USRC al n. 9587 del 06/08/2020.</t>
  </si>
  <si>
    <t>COMUNE DI CEPAGATTI</t>
  </si>
  <si>
    <t>CF 00221110687</t>
  </si>
  <si>
    <t>Determina 636 del 25/08/2020</t>
  </si>
  <si>
    <t>TRASFERIMENTO RISORSE FINALIZZATE ALLA RICOSTRUZIONE PRIVATA FUORI CRATERE - Delibera 58/2017– Comune di CEPAGATTI (PE)</t>
  </si>
  <si>
    <t>COMUNE DI CANZANO</t>
  </si>
  <si>
    <t>CF 80004810679</t>
  </si>
  <si>
    <t>Determina 637 del 25/08/2020</t>
  </si>
  <si>
    <t>Spese assistenziali - Erogazione fondi per “CONTRATTI DI LOCAZIONE” – Comune di Canzano - Annualità 2016 (periodo aprile – novembre). Richiesta Comune prot. 5194 del 01/12/2016.</t>
  </si>
  <si>
    <t>Determina 638 del 25/08/2020</t>
  </si>
  <si>
    <t>Spese assistenziali - Erogazione fondi per “CONTRATTI DI LOCAZIONE” – Comune di Canzano- Annualità 2017 (periodo giugno-agosto). Richiesta Comune prot. 3382 del 23/08/2017.</t>
  </si>
  <si>
    <t>Determina 639 del 25/08/2020</t>
  </si>
  <si>
    <t>riparazione e miglioramento sismico Palazzo Castellato. Comune di Castelvecchio Subequo (AQ). Trasferimento 20% dell’importo contrattuale e spese per geologo</t>
  </si>
  <si>
    <t>Determina 640 del 25/08/2020</t>
  </si>
  <si>
    <t>Scuola Elementare - Comune di Navelli (AQ). CUP H16B14000010001 PROT. NORM. AQ-NAV-OOPP-01428. Progetto di completamento, trasferimento terza rata</t>
  </si>
  <si>
    <t>COMUNE DI CARAMANICO TERME</t>
  </si>
  <si>
    <t>CF 00228670683</t>
  </si>
  <si>
    <t>Determina 642 del 25/08/2020</t>
  </si>
  <si>
    <t>TRASFERIMENTO RISORSE FINALIZZATE ALLA RICOSTRUZIONE PRIVATA FUORI CRATERE - Delibera 58/2017– Comune di CARAMANICO TERME (PE)</t>
  </si>
  <si>
    <t>COMUNE DI CAMPOTOSTO</t>
  </si>
  <si>
    <t>CF 00085160661</t>
  </si>
  <si>
    <t>Determina 657 del 01/09/2020</t>
  </si>
  <si>
    <t>Spese assistenziali - Erogazione fondi per indennizzo “TRASLOCHI E DEPOSITO DEL MOBILIO” – Comune di Campotosto - Annualità 2019 (periodo maggio). Richiesta Comune Prot. 2625 del 13/08/2019.</t>
  </si>
  <si>
    <t>Determina 658 del 01/09/2020</t>
  </si>
  <si>
    <t>Spese assistenziali - Erogazione fondi per indennizzo “TRASLOCHI E DEPOSITO DEL MOBILIO” – Comune di Montereale - Annualità 2019 (periodo giugno). Richiesta Comune Prot. 5302 del 01/08/2019.</t>
  </si>
  <si>
    <t>Determina 659 del 01/09/2020</t>
  </si>
  <si>
    <t>Spese assistenziali - Erogazione fondi per indennizzo “TRASLOCHI E DEPOSITO DEL MOBILIO” – Comune di Poggio Picenze - Annualità 2019 (periodo aprile-luglio). Richiesta Comune Prot. 1869 del 12/08/2019.</t>
  </si>
  <si>
    <t>Determina 660 del 01/09/2020</t>
  </si>
  <si>
    <t>Spese assistenziali - Erogazione fondi per indennizzo “TRASLOCHI E DEPOSITO DEL MOBILIO” – Comune di Villa Santa Lucia degli Abruzzi - Annualità 2019 (periodo dicembre). Richiesta Comune Prot. 1906 del 28/08/2019.</t>
  </si>
  <si>
    <t>Determina 661 del 01/09/2020</t>
  </si>
  <si>
    <t>Spese assistenziali - Erogazione fondi per “CONTRATTI DI LOCAZIONE” – Comune di Scoppito - Annualità 2019 (periodo aprile – settembre 2019). Richiesta Comune prot. 4885 del 02/10/2019.</t>
  </si>
  <si>
    <t>Determina 664 del 02/09/2020</t>
  </si>
  <si>
    <t>intervento di consolidamento e ripristino ambientale del versante EST in prossimità aggregato 9 - Comune di Civitella Casanova (PE) – trasferimento risorse per SAL 2</t>
  </si>
  <si>
    <t>Determina 665 del 02/09/2020</t>
  </si>
  <si>
    <t>Interventi post sisma 2009 su immobili dell’ATER - Azienda Territoriale per l’Edilizia Residenziale di Chieti. Erogazione fondi per interventi su progetto 386 “Lavori di riparazione dei danni prodotti dal terremoto del 06/04/2009 agli edifici ERP in Via Colonnetta 21 e Via De Virgilis 2426 e via Benedetto Croce 390 – CUP F76I10000650001 Trasferimento prima rata</t>
  </si>
  <si>
    <t>Determina 667 del 02/09/2020</t>
  </si>
  <si>
    <t>CODFIN CIPE22/2015 Annualità 2016</t>
  </si>
  <si>
    <t>Determina 671 del 03/09/2020</t>
  </si>
  <si>
    <t>Spese assistenziali - Erogazione fondi per “CONTRATTI DI LOCAZIONE” – Comune di Ofena - Annualità 2019 (periodo aprile – dicembre 2019). Richiesta Comune prot. 1465 del 03/07/2019 e prot. 2617 del 11/12/2019</t>
  </si>
  <si>
    <t>Determina 673 del 04/09/2020</t>
  </si>
  <si>
    <t>intervento di manutenzione straordinaria MAP: 39, 10, 21 località Collarano; 47, 30 località Cardamone; 6 località Tatozzi; 42 località Subequana - Comune di San Demetrio ne’ Vestini (AQ). Rendicontazione interventi già effettuati, trasferimento somme a saldo.</t>
  </si>
  <si>
    <t>CODFIN CIPE114/2017 A. 2019 - rimodulazione MAP</t>
  </si>
  <si>
    <t>Determina 674 del 04/09/2020</t>
  </si>
  <si>
    <t>intervento di manutenzione straordinaria MAP: 23, 35 località Collarano; 8, 14 località Cardamone; 20 località Subequana - Comune di San Demetrio ne’ Vestini (AQ). Rendicontazione interventi già effettuati, trasferimento somme a saldo.</t>
  </si>
  <si>
    <t>Determina 675 del 04/09/2020</t>
  </si>
  <si>
    <t>Determina 676 del 04/09/2020</t>
  </si>
  <si>
    <t>CODFIN CIPE 33/2019 Annualità 2018</t>
  </si>
  <si>
    <t>Determina 683 del 10/09/2020</t>
  </si>
  <si>
    <t>Spese assistenziali - Erogazione fondi per indennizzo “TRASLOCHI E DEPOSITO DEL MOBILIO” – Comune di Capestrano - Annualità 2019 (periodo settembre). Richiesta Comune Prot. 2508 del 13/09/2019.</t>
  </si>
  <si>
    <t>Determina 684 del 10/09/2020</t>
  </si>
  <si>
    <t>Spese assistenziali - Erogazione fondi per indennizzo “TRASLOCHI E DEPOSITO DEL MOBILIO” – Comune di Capitignano - Annualità 2019 (periodo novembre). Richiesta Comune Prot. 5601 del 10/12/2019.</t>
  </si>
  <si>
    <t>Determina 685 del 10/09/2020</t>
  </si>
  <si>
    <t>Spese assistenziali - Erogazione fondi per indennizzo “TRASLOCHI E DEPOSITO DEL MOBILIO” – Comune di Montereale - Annualità 2019 (periodo giugno e settembre). Richiesta Comune Prot. 5947 del 03/09/2019.</t>
  </si>
  <si>
    <t>Determina 686 del 10/09/2020</t>
  </si>
  <si>
    <t>Spese assistenziali - Erogazione fondi per indennizzo “TRASLOCHI E DEPOSITO DEL MOBILIO” – Comune di Poggio Picenze - Annualità 2019 (periodo settembre). Richiesta Comune Prot. 2462 del 29/10/2019.</t>
  </si>
  <si>
    <t>Determina 687 del 10/09/2020</t>
  </si>
  <si>
    <t>Spese assistenziali - Erogazione fondi per indennizzo “TRASLOCHI E DEPOSITO DEL MOBILIO” – Comune di San Demetrio Ne’ Vestini - Annualità 2019 (periodo agosto). Richiesta Comune Prot. 3801 del 23/09/2019.</t>
  </si>
  <si>
    <t>Determina 688 del 10/09/2020</t>
  </si>
  <si>
    <t>riparazione e miglioramento sismico Palazzo Castellato. Comune di Castelvecchio Subequo (AQ). Trasferimento somme per commissione di gara</t>
  </si>
  <si>
    <t>Determina 689 del 10/09/2020</t>
  </si>
  <si>
    <t>ristrutturazione della casa comunale - Comune di Ovindoli (AQ). Trasferimento somme in acconto 20%</t>
  </si>
  <si>
    <t>Determina 690 del 10/09/2020</t>
  </si>
  <si>
    <t>lavori di ripristino e miglioramento sismico del Palazzo Comunale - Comune di Castel del Monte. Trasferimento risorse anticipazione contrattuale</t>
  </si>
  <si>
    <t>COMUNE DI ISOLA DEL GRAN SASSO D'ITALIA</t>
  </si>
  <si>
    <t>CF 80003790674</t>
  </si>
  <si>
    <t>Determina 695 del 11/09/2020</t>
  </si>
  <si>
    <t>TRASFERIMENTO RISORSE FINALIZZATE ALLA RICOSTRUZIONE PRIVATA FUORI CRATERE - Delibera CIPE 58/2017 – Delibera 50/2013 - Comune di ISOLA DEL GRAN SASSO D’ITALIA (TE)</t>
  </si>
  <si>
    <t>CODFIN CIPE 50/2013 Annualità 2017</t>
  </si>
  <si>
    <t>Determina 699 del 16/09/2020</t>
  </si>
  <si>
    <t>Spese assistenziali - Erogazione fondi per indennizzo “TRASLOCHI E DEPOSITO DEL MOBILIO” – Comune di Popoli - Annualità 2019 (periodo febbraio). Richiesta Comune Prot. 3265 del 04/03/2019.</t>
  </si>
  <si>
    <t>REGIONE ABRUZZO</t>
  </si>
  <si>
    <t>Determina 702 del 17/09/2020</t>
  </si>
  <si>
    <t>Pubblicazione sul BURA del Decreto congiunto del 10.09.2020, n. 1. Disciplina per la concessione e l’erogazione delle somme derivanti dell’indicizzazione dei costi riferiti agli interventi di ricostruzione privata eseguiti e da eseguire nei centri storici.</t>
  </si>
  <si>
    <t>CODFIN Tab. 8 Min. Int. Annualità 2020</t>
  </si>
  <si>
    <t>Determina 713 del 17/09/2020</t>
  </si>
  <si>
    <t>Piani di Ricostruzione – Trasferimento fondi a favore del Comune di Castelli per la redazione del Piano di Ricostruzione (saldo), assegnati con determina USRC n. 198 del 23/12/2013.</t>
  </si>
  <si>
    <t>COMUNE DI SAN BENEDETTO DEI MARSI</t>
  </si>
  <si>
    <t>CF 81002890663</t>
  </si>
  <si>
    <t>Determina 724 del 24/09/2020</t>
  </si>
  <si>
    <t>realizzazione nuovo polo scolastico Marruvium e adeguamento sismico della palestra sita in Via S. Cipriano – Comune di San Benedetto dei Marsi (AQ). CUP: H19H1200061001 - PROTOCOLLO NORMALIZZATO AQ-SBM-OOPP-04735. Trasferimento prima rata di acconto a valere sulla delibera CIPE 47/2009</t>
  </si>
  <si>
    <t>Determina 725 del 24/09/2020</t>
  </si>
  <si>
    <t>realizzazione di un nuovo plesso scolastico - Comune di Pratola Peligna (AQ). CUP: D98E16000000001 - PROTOCOLLO NORMALIZZATO AQ-PRP-OOPP-04892. Rendicontazione quarta rata e trasferimento quinta rata</t>
  </si>
  <si>
    <t>Determina 726 del 24/09/2020</t>
  </si>
  <si>
    <t>Scuola media “Domenico Stromei” CUP: B71G18000280001 PROTOCOLLO NORMALIZZATO: PE-TDC-OOPP-01536. Comune di Tocco da Casauria (PE). Trasferimento primo acconto a valere sui fondi della delibera CIPE 47/2009</t>
  </si>
  <si>
    <t>Determina 728 del 28/09/2020</t>
  </si>
  <si>
    <t>riparazione danni sisma 2009 edilizia cimiteriale - Comune di Colledara (TE) – Trasferimento risorse acconto III</t>
  </si>
  <si>
    <t>Determina 729 del 28/09/2020</t>
  </si>
  <si>
    <t>Riparazione dell'Edilizia Cimiteriale danneggiata dal Sisma del 06/04/2009 - Comune di Santo Stefano di Sessanio (AQ) – Trasferimento competenze tecniche</t>
  </si>
  <si>
    <t>COMUNE DI CASTELLAFIUME</t>
  </si>
  <si>
    <t>CF 00201380664</t>
  </si>
  <si>
    <t>Determina 733 del 28/09/2020</t>
  </si>
  <si>
    <t>Tribunale Civile dell’Aquila – sentenza n. 172 del 2020. Esecuzione sentenza e liquidazione spese legali di soccombenza nella misura fissata in dispositivo.</t>
  </si>
  <si>
    <t>CODFIN CIPE33/2019 Annualità 2019</t>
  </si>
  <si>
    <t>Determina 735 del 29/09/2020</t>
  </si>
  <si>
    <t>lavori di riparazione e adeguamento del loculario danneggiato dal sisma nel cimitero di del comune di Scoppito. Terza fase demolizione e ricostruzione del loculario inagibile denominato gruppo 2. Liquidazione Secondo SAL Terza Fase</t>
  </si>
  <si>
    <t>Determina 738 del 01/10/2020</t>
  </si>
  <si>
    <t>TRASFERIMENTO RISORSE FINALIZZATE ALLA RICOSTRUZIONE PRIVATA FUORI CRATERE - Delibera CIPE 50/2013 – CIPE 58/2017– Comune di CANZANO (TE)</t>
  </si>
  <si>
    <t>Determina 739 del 01/10/2020</t>
  </si>
  <si>
    <t>Assegnazione e erogazione fondi per il finanziamento del “Safe Community – Progetto di videosorveglianza integrata dei comuni del cratere sismico” - Acconto – BARETE (AQ)</t>
  </si>
  <si>
    <t>Determina 741 del 01/10/2020</t>
  </si>
  <si>
    <t>progetto di riparazione di opere edilizie cimiteriali danneggiate: cimitero di Santa Petronilla e cimitero di San Francesco - Comune di Fontecchio (AQ). Trasferimento risorse in acconto</t>
  </si>
  <si>
    <t>Determina 742 del 01/10/2020</t>
  </si>
  <si>
    <t>intervento di consolidamento versante nord - loc. Silvestre - Comune di Montebello di Bertona. Trasferimento somme per saldo spese tecniche e collaudo</t>
  </si>
  <si>
    <t>Determina 743 del 01/10/2020</t>
  </si>
  <si>
    <t>scuola media Capograssi CUP: D56E12000330001 - PROTOCOLLO NORMALIZZATO: AQ-SUL-OOPP-04643. - Comune di Sulmona (AQ). Presa d’atto lavori di completamento, acquisizione rendicontazione e trasferimento quinta rata</t>
  </si>
  <si>
    <t>Determina 744 del 01/10/2020</t>
  </si>
  <si>
    <t>TRASFERIMENTO RISORSE FINALIZZATE ALLA RICOSTRUZIONE PRIVATA -CIPE 113/2015 – Comune di FOSSA (AQ). Rif. Richiesta Comune Prot. n. 2455 del 06/08/2020, acquisita al protocollo USRC n. 11566 del 29/09/2020.</t>
  </si>
  <si>
    <t>Determina 745 del 01/10/2020</t>
  </si>
  <si>
    <t>scuola elementare Collodi Gandin - Comune di Avezzano. CUP: J34B14000030001 - PROTOCOLLO NORMALIZZATO AQ-AVZ-OOPP-04637. Acquisizione rendicontazione terza rata e trasferimento quarta rata</t>
  </si>
  <si>
    <t>Determina 746 del 01/10/2020</t>
  </si>
  <si>
    <t>Lavori di riparazione edilizia cimiteriale - Comune di Poggio Picenze (AQ). Presa d’atto perizia di variante e trasferimento risorse per SAL 2 e competenze tecniche</t>
  </si>
  <si>
    <t>Determina 747 del 01/10/2020</t>
  </si>
  <si>
    <t>Interventi post sisma 2009 su immobili dell’ATER - Azienda Territoriale per l’Edilizia Residenziale di Chieti. Acquisizione della documentazione relativa alla rendicontazione delle somme trasferite con Determinazione USRC n. 353 del 12/05/2020 ed ulteriore erogazione fondi per interventi su progetto 360 “Lavori di riparazione dei danni prodotti dal terremoto del 06/04/2009 all’edificio posto in Via G. D'Annunzio n. 1, 3, 5, 7, 9, 11 e 13”</t>
  </si>
  <si>
    <t>Determina 752 del 06/10/2020</t>
  </si>
  <si>
    <t>TRASFERIMENTO RISORSE FINALIZZATE ALLA RICOSTRUZIONE PRIVATA FUORI CRATERE - Delibera CIPE 22/2015 – Delibera CIPE 58/2017 Comune di SULMONA (AQ)</t>
  </si>
  <si>
    <t>CODFIN CIPE 22/2015 Annualità 2016</t>
  </si>
  <si>
    <t>Determina 753 del 06/10/2020</t>
  </si>
  <si>
    <t>CODFIN CIPE 33/2019 Annualità 2019</t>
  </si>
  <si>
    <t>Determina 762 del 14/10/2020</t>
  </si>
  <si>
    <t>Spese assistenziali - Erogazione fondi per “CONTRIBUTO AUTONOMA SISTEMAZIONE” – Comune di Montereale. Annualità 2017 (periodo gennaio - dicembre). Richieste Comune Prot. 9870 del 06/11/2018 e Prot. 6360 del 30/06/2020.</t>
  </si>
  <si>
    <t>Determina 763 del 14/10/2020</t>
  </si>
  <si>
    <t>Spese assistenziali - Erogazione fondi per “CONTRIBUTO AUTONOMA SISTEMAZIONE” – Comune di Vittorito. Annualità 2017 (periodo gennaio - dicembre). Richieste Comune Prot. 2791 del 15/07/2020 e Prot. 3063 del 04/08/2020.</t>
  </si>
  <si>
    <t>COMUNE DI FARINDOLA</t>
  </si>
  <si>
    <t>CF 00231350687</t>
  </si>
  <si>
    <t>Determina 767 del 15/10/2020</t>
  </si>
  <si>
    <t>TRASFERIMENTO RISORSE FINALIZZATE ALLA RICOSTRUZIONE PRIVATA FUORI CRATERE - Delibera CIPE 22/2015 – Comune di FARINDOLA (PE)</t>
  </si>
  <si>
    <t>Determina 769 del 15/10/2020</t>
  </si>
  <si>
    <t>Determina 772 del 19/10/2020</t>
  </si>
  <si>
    <t>Assegnazione e erogazione fondi per il finanziamento del “Safe Community – Progetto di videosorveglianza integrata dei comuni del cratere sismico” - Acconto – OFENA (AQ)</t>
  </si>
  <si>
    <t>Determina 773 del 19/10/2020</t>
  </si>
  <si>
    <t>Pubblicazione sul BURA del decreto usrc n. 7 recante Modifiche al Decreto del 4 maggio 2020, n. 6.</t>
  </si>
  <si>
    <t>Determina 775 del 19/10/2020</t>
  </si>
  <si>
    <t>TRASFERIMENTO RISORSE FINALIZZATE ALLA RICOSTRUZIONE PRIVATA FUORI CRATERE - Delibera CIPE 22/2015 – Delibera CIPE 113/2015 Comune di ELICE (PE)</t>
  </si>
  <si>
    <t>Determina 776 del 19/10/2020</t>
  </si>
  <si>
    <t>TRASFERIMENTO RISORSE FINALIZZATE ALLA RICOSTRUZIONE PRIVATA FUORI CRATERE - Delibera CIPE 58/2017– Comune di AVEZZANO (AQ)</t>
  </si>
  <si>
    <t>Determina 778 del 20/10/2020</t>
  </si>
  <si>
    <t>intervento di manutenzione straordinaria MAP: 2 alloggi località Stiffe; 33, 26, 27 e 14 in località Tatozzi; 14 in località Palombaia; 2 località Collarano - Comune di San Demetrio ne’ Vestini (AQ). Rendicontazione interventi già effettuati, trasferimento somme a saldo</t>
  </si>
  <si>
    <t>Determina 787 del 20/10/2020</t>
  </si>
  <si>
    <t>interventi di riparazione danni da sisma 2009 e risanamento conservativo della struttura denominata “Fonte Vecchia” - Comune di San Pio delle Camere (AQ) – Trasferimento somme per stato finale dei lavori e CRE</t>
  </si>
  <si>
    <t>Determina 788 del 20/10/2020</t>
  </si>
  <si>
    <t>lavori di riparazione dell’edificio ospitante il Museo del Grano e muro di cinta dell’ex convento di Santa Chiara – Comune di Gagliano Aterno (AQ) – Trasferimento somme per liquidazione spese tecniche progettazione e coordinamento per la sicurezza in fase di progettazione. Trasferimento integrativo</t>
  </si>
  <si>
    <t>Determina 790 del 20/10/2020</t>
  </si>
  <si>
    <t>interventi di riparazione dei danni causati dal sisma del 06/04/2009 sugli alloggi ERP siti nella frazione di Goriano Valli, Casa Capaldi - Comune di Tione degli Abruzzi (AQ). Assegnazione Finanziamento e acquisizione progetto definitivo esecutivo</t>
  </si>
  <si>
    <t>Determina 791 del 21/10/2020</t>
  </si>
  <si>
    <t>TRASFERIMENTO RISORSE FINALIZZATE ALLA RICOSTRUZIONE PRIVATA - Decreto Commissario sisma 2016 n. 187/2020. Comune di PIZZOLI (AQ). Rif. Richiesta Comune acquisita al Prot. USRC n. 6235 del 25/05/2020 e n. 10244 del 27/08/2020.</t>
  </si>
  <si>
    <t>CODFIN ORD 51 Decreto 187/2020 Annualità 2018</t>
  </si>
  <si>
    <t>Determina 796 del 23/10/2020</t>
  </si>
  <si>
    <t>Trasferimento fondi finanziamento del “Safe Community – Progetto di videosorveglianza integrata dei comuni del cratere sismico” - Saldo – Tornimparte (AQ)</t>
  </si>
  <si>
    <t>Determina 805 del 27/10/2020</t>
  </si>
  <si>
    <t>TRASFERIMENTO RISORSE FINALIZZATE ALLA RICOSTRUZIONE PRIVATA - Decreto Commissario sisma 2016 n. 187/2020. Comune di CAMPOTOSTO (AQ). Rif. Richiesta Comune acquisita al Prot. USRC n. 11854 del 05/102020- rettifica Prot. USRC n. 13055 del 23/10/2020.</t>
  </si>
  <si>
    <t>Determina 813 del 28/10/2020</t>
  </si>
  <si>
    <t>Edificio scolastico A. De Gasperi - Comune di Montebello di Bertona (PE). Deliberazione CIPE 110/2017 e 32/2019. CUP G69D18000040005, PROT. NORM. PE-MDB-OOPP-05270. Erogazione Acconto</t>
  </si>
  <si>
    <t>CODFIN Anticipazione Det.804 DISET48CIart10c1</t>
  </si>
  <si>
    <t>Determina 826 del 31/10/2020</t>
  </si>
  <si>
    <t>intervento di rifacimento del muro di recinzione, complesso cimiteriale San Mauro. - Comune di San Demetrio ne’ Vestini (AQ) – Trasferimento somme per liquidazione SAL 1 e spese tecniche</t>
  </si>
  <si>
    <t>Determina 827 del 31/10/2020</t>
  </si>
  <si>
    <t>lavori di demolizione e ricostruzione sede comunale - Comune di San Pio delle Camere (AQ). Trasferimento risorse per altre somme a disposizione</t>
  </si>
  <si>
    <t>Determina 828 del 02/11/2020</t>
  </si>
  <si>
    <t>Spese assistenziali - Erogazione fondi per indennizzo “TRASLOCHI E DEPOSITO DEL MOBILIO” – Comune di Santo Stefano di Sessanio - Annualità 2019 (periodo settembre 2018,marzo 2019 giugno 2019,settembre 2019, dicembre 2019, ). Richieste Comune Prot. 3275 del 23/12/2019; prot.n. 321 del 06/02/2020; prot.n. 1701 del 30/06/2020.</t>
  </si>
  <si>
    <t>Determina 829 del 02/11/2020</t>
  </si>
  <si>
    <t>Spese assistenziali - Erogazione fondi per indennizzo “TRASLOCHI E DEPOSITO DEL MOBILIO” – Comune di Lucoli - Annualità 2019 (periodo luglio, agosto, settembre e ottobre 2019 ). Richiesta Comune Prot.n. 6296 del 19/11/2019.</t>
  </si>
  <si>
    <t>Determina 830 del 02/11/2020</t>
  </si>
  <si>
    <t>Spese assistenziali - Erogazione fondi per indennizzo “TRASLOCHI E DEPOSITO DEL MOBILIO” – Comune di Prata D’Ansidonia- Annualità 2019 (periodo agosto 2019). Richieste Comune Prot.n. 1445 del 29/07/2020</t>
  </si>
  <si>
    <t>Determina 831 del 02/11/2020</t>
  </si>
  <si>
    <t>Spese assistenziali - Erogazione fondi per indennizzo “TRASLOCHI E DEPOSITO DEL MOBILIO” – Comune di Montereale - Annualità 2019 (periodo dicembre 2018,giugno 2019 ). Richieste Comune Prot.n. 1807 del 14/03/2019 e prot.n. 79 del 02/01/2020.</t>
  </si>
  <si>
    <t>Determina 832 del 02/11/2020</t>
  </si>
  <si>
    <t>Spese assistenziali - Erogazione fondi per indennizzo “TRASLOCHI E DEPOSITO DEL MOBILIO” – Comune di Scoppito - Annualità 2019 (periodo ottobre 2019 ). Richiesta Comune Prot.n. 4885 del 02/10/2019.</t>
  </si>
  <si>
    <t>Determina 833 del 02/11/2020</t>
  </si>
  <si>
    <t>Spese assistenziali - Erogazione fondi per indennizzo “TRASLOCHI E DEPOSITO DEL MOBILIO” – Comune di Fagnano Alto - Annualità 2019 (periodo febbraio, luglio 2019). Richiesta Comune Prot.n. 2798 del 13/11/2019.</t>
  </si>
  <si>
    <t>Determina 836 del 04/11/2020</t>
  </si>
  <si>
    <t>TRASFERIMENTO RISORSE FINALIZZATE ALLA RICOSTRUZIONE PRIVATA FUORI CRATERE - Delibera CIPE 58/2017– Comune di San Benedetto in Perillis (AQ)</t>
  </si>
  <si>
    <t>TRASFERIMENTO RISORSE FINALIZZATE ALLA RICOSTRUZIONE PRIVATA FUORI CRATERE - Delibera CIPE 22/2015 – Comune di MAGLIANO DEI MARSI (AQ)</t>
  </si>
  <si>
    <t>COMUNE DI MAGLIANO DEI MARSI</t>
  </si>
  <si>
    <t>Determina 837 del 04/11/2020</t>
  </si>
  <si>
    <t>Determina 840 del 06/11/2020</t>
  </si>
  <si>
    <t>Trasferimento fondi finanziamento del “Safe Community – Progetto di videosorveglianza integrata dei comuni del cratere sismico” - Saldo – Bussi sul Tirino (PE)</t>
  </si>
  <si>
    <t>Determina 841 del 06/11/2020</t>
  </si>
  <si>
    <t>TRASFERIMENTO RISORSE FINALIZZATE ALLA RICOSTRUZIONE PRIVATA FUORI CRATERE - Delibera CIPE 22/2015 – Comune di CASTIGLIONE A CASAURIA (PE)</t>
  </si>
  <si>
    <t>Determina 845 del 10/11/2020</t>
  </si>
  <si>
    <t>Riparazione della strada Via della Montagna in Tione. Riparazione mura comunali - Comune di Tione degli Abruzzi (AQ) – Trasferimento somme per erogazione SAL e spese tecniche</t>
  </si>
  <si>
    <t>Determina 846 del 10/11/2020</t>
  </si>
  <si>
    <t>intervento di riparazione del cimitero comunale danneggiato dagli eventi sismici del 06/04/2009 - Comune di Arsita (TE) – Trasferimento somme per spese geologiche</t>
  </si>
  <si>
    <t>Determina 849 del 10/11/2020</t>
  </si>
  <si>
    <t>interventi di riparazione danni da sisma 2009 e risanamento conservativo della struttura denominata “Fonte Vecchia” - Comune di San Pio delle Camere (AQ) – Trasferimento somme per saldo competenze tecniche e incentivi interni</t>
  </si>
  <si>
    <t>Determina 850 del 10/11/2020</t>
  </si>
  <si>
    <t>Interventi post sisma 2009 su immobili dell’ATER - Azienda Territoriale per l’Edilizia Residenziale di Chieti. Erogazione fondi per interventi su progetto 388 “Lavori di riparazione dei danni prodotti dal terremoto del 06/04/agli edifici ERP siti in Ortona alla piazza XXVIII dicembre da 19 a 29 – CUP F76I10000670001 CIG 7885641CCD”. Seconda Erogazione</t>
  </si>
  <si>
    <t>Determina 851 del 10/11/2020</t>
  </si>
  <si>
    <t>scuola media “B. Croce” - Comune di Civitella Casanova (PE). CUP: B61E14000090001 - PROTOCOLLO NORMALIZZATO PE-CVC-OOPP-01439. Rendicontazione prima rata e trasferimento seconda rata</t>
  </si>
  <si>
    <t>COMUNE DI CELLINO ATTANASIO</t>
  </si>
  <si>
    <t>CF 81000350678</t>
  </si>
  <si>
    <t>Determina 852 del 10/11/2020</t>
  </si>
  <si>
    <t>Scuola media - Comune di Cellino Attanasio. CUP: J54H15001140001 - PROTOCOLLO NORMALIZZATO TE-CLT-OOPP-04576. Rendicontazione seconda rata e trasferimento terza rata</t>
  </si>
  <si>
    <t>COMUNE DI PESCOSANSONESCO</t>
  </si>
  <si>
    <t>CF 81002350684</t>
  </si>
  <si>
    <t>Determina 853 del 10/11/2020</t>
  </si>
  <si>
    <t>TRASFERIMENTO RISORSE FINALIZZATE ALLA RICOSTRUZIONE PRIVATA FUORI CRATERE - Delibera CIPE 22/2015 – Comune di PESCOSANSONESCO (PE)</t>
  </si>
  <si>
    <t>Determina 858 del 12/11/2020</t>
  </si>
  <si>
    <t>Spese assistenziali - Erogazione fondi per indennizzo “TRASLOCHI E DEPOSITO DEL MOBILIO” – Comune di Santo Stefano di Sessanio - Annualità 2019 (periodo NOVEMBRE 2019). Richiesta Comune Prot. 558 del 03/03/2020.</t>
  </si>
  <si>
    <t>Determina 859 del 12/11/2020</t>
  </si>
  <si>
    <t>Spese assistenziali - Erogazione fondi per indennizzo “TRASLOCHI E DEPOSITO DEL MOBILIO” – Comune di OVINDOLI - Annualità 2019 (periodo Settembre-Dicembre 2019). Richiesta Comune Prot. 1950 del 03/03/2020.</t>
  </si>
  <si>
    <t>Determina 860 del 12/11/2020</t>
  </si>
  <si>
    <t>Spese assistenziali - Erogazione fondi per indennizzo “TRASLOCHI E DEPOSITO DEL MOBILIO” – Comune di CAPORCIANO - Annualità 2019 (periodo GIUGNONOVEMBRE 2019). Richiesta Comune Prot. 1501 del 08/06/2020.</t>
  </si>
  <si>
    <t>Determina 861 del 12/11/2020</t>
  </si>
  <si>
    <t>Spese assistenziali - Erogazione fondi per indennizzo “TRASLOCHI E DEPOSITO DEL MOBILIO” – Comune di SCOPPITO - Annualità 2019 (periodo Dicembre 2019). Richiesta Comune Prot. 4317 del 21/09/2020.</t>
  </si>
  <si>
    <t>Determina 863 del 12/11/2020</t>
  </si>
  <si>
    <t>TRASFERIMENTO RISORSE FINALIZZATE ALLA RICOSTRUZIONE PRIVATA -CIPE 113/2015 – Comune di BARISCIANO (AQ). Rif. Richiesta Comune acquisita al Prot. USRC n. 14087 del 04/11/2020 a sostituzione della nota prot. USRC n. 8176 del 13/10/2020.</t>
  </si>
  <si>
    <t>Determina 868 del 12/11/2020</t>
  </si>
  <si>
    <t>intervento di riparazione del danno e ripristino della funzionalità del cimitero comunale danneggiato a seguito del sisma del 2009 - Comune di Corvara (PE). Deliberazione CIPE 24/2018. Erogazione Acconto</t>
  </si>
  <si>
    <t>Determina 872 del 17/11/2020</t>
  </si>
  <si>
    <t>Erogazione fondi per personale CO.CO.CO. - annualità 2017 – COMUNE DI BRITTOLI</t>
  </si>
  <si>
    <t>Determina 873 del 17/11/2020</t>
  </si>
  <si>
    <t>Erogazione fondi per personale CO.CO.CO. - annualità 2017 – COMUNE DI CASTELLI</t>
  </si>
  <si>
    <t>Determina 874 del 17/11/2020</t>
  </si>
  <si>
    <t>Erogazione fondi per personale CO.CO.CO. - annualità 2017 – COMUNE DI ROCCA DI CAMBIO</t>
  </si>
  <si>
    <t>Determina 875 del 17/11/2020</t>
  </si>
  <si>
    <t>Erogazione fondi per personale CO.CO.CO. - annualità 2017 – COMUNE DI ROCCA DI MEZZO</t>
  </si>
  <si>
    <t>Determina 876 del 17/11/2020</t>
  </si>
  <si>
    <t>Erogazione fondi per personale CO.CO.CO. - annualità 2018 – COMUNE DI BARISCIANO</t>
  </si>
  <si>
    <t>Determina 877 del 17/11/2020</t>
  </si>
  <si>
    <t>Erogazione fondi per personale CO.CO.CO. - annualità 2018 – COMUNE DI CASTELLI</t>
  </si>
  <si>
    <t>Determina 878 del 17/11/2020</t>
  </si>
  <si>
    <t>Erogazione fondi per personale CO.CO.CO. - annualità 2018 – COMUNE DI CASTELVECCHIO CALVISIO</t>
  </si>
  <si>
    <t>Determina 879 del 17/11/2020</t>
  </si>
  <si>
    <t>Erogazione fondi per personale CO.CO.CO. - annualità 2018 – COMUNE DI CIVITELLA CASANOVA</t>
  </si>
  <si>
    <t>Determina 880 del 17/11/2020</t>
  </si>
  <si>
    <t>Erogazione fondi per personale CO.CO.CO. - annualità 2018 – COMUNE DI GORIANO SICOLI</t>
  </si>
  <si>
    <t>Determina 881 del 17/11/2020</t>
  </si>
  <si>
    <t>Erogazione fondi per personale CO.CO.CO. - annualità 2018 – COMUNE DI MONTEBELLO DI BERTONA</t>
  </si>
  <si>
    <t>Determina 882 del 17/11/2020</t>
  </si>
  <si>
    <t>Erogazione fondi per personale CO.CO.CO. - annualità 2018 – COMUNE DI ROCCA DI CAMBIO</t>
  </si>
  <si>
    <t>Determina 883 del 17/11/2020</t>
  </si>
  <si>
    <t>Erogazione fondi per personale CO.CO.CO. - annualità 2018 – COMUNE DI ROCCA DI MEZZO</t>
  </si>
  <si>
    <t>Determina 885 del 19/11/2020</t>
  </si>
  <si>
    <t>TRASFERIMENTO RISORSE FINALIZZATE ALLA RICOSTRUZIONE PRIVATA - CIPE 113/2015 – Comune di MONTEBELLO DI BERTONA (PE). Rif. Richiesta Comune acquisita al Prot. USRC n. 5585 del 12/05/2020.</t>
  </si>
  <si>
    <t>Determina 886 del 19/11/2020</t>
  </si>
  <si>
    <t>TRASFERIMENTO RISORSE FINALIZZATE ALLA RICOSTRUZIONE PRIVATA - CIPE 113/2015 – Comune di SAN DEMETRIO NE’ VESTINI (AQ). Rif. Richiesta Comune acquisita al Prot. USRC n. 8076 del 01/07/2020.</t>
  </si>
  <si>
    <t>COMUNE DI CAGNANO AMITERNO</t>
  </si>
  <si>
    <t>CF 80003670660</t>
  </si>
  <si>
    <t>Determina 890 del 20/11/2020</t>
  </si>
  <si>
    <t>Erogazione fondi per personale CO.CO.CO. - annualità 2019 – COMUNE DI CAGNANO AMITERNO</t>
  </si>
  <si>
    <t>CODFIN CIPE 55/2018 art1co1</t>
  </si>
  <si>
    <t>Determina 891 del 20/11/2020</t>
  </si>
  <si>
    <t>Erogazione fondi per personale CO.CO.CO. - annualità 2019 – COMUNE DI CAMPOTOSTO</t>
  </si>
  <si>
    <t>Determina 892 del 20/11/2020</t>
  </si>
  <si>
    <t>Erogazione fondi per personale CO.CO.CO. - annualità 2019 – COMUNE DI CAPESTRANO</t>
  </si>
  <si>
    <t>Determina 893 del 20/11/2020</t>
  </si>
  <si>
    <t>Erogazione fondi per personale CO.CO.CO. - annualità 2019 – COMUNE DI CAPORCIANO</t>
  </si>
  <si>
    <t>Determina 894 del 20/11/2020</t>
  </si>
  <si>
    <t>Erogazione fondi per personale CO.CO.CO. - annualità 2019 – COMUNE DI CASTELLI</t>
  </si>
  <si>
    <t>Determina 895 del 20/11/2020</t>
  </si>
  <si>
    <t>Erogazione fondi per personale CO.CO.CO. - annualità 2019 – COMUNE DI CIVITELLA CASANOVA</t>
  </si>
  <si>
    <t>Determina 896 del 20/11/2020</t>
  </si>
  <si>
    <t>Determina 897 del 20/11/2020</t>
  </si>
  <si>
    <t>Erogazione fondi per personale CO.CO.CO. - annualità 2019 – COMUNE DI ARSITA</t>
  </si>
  <si>
    <t>Determina 898 del 20/11/2020</t>
  </si>
  <si>
    <t>Erogazione fondi per personale CO.CO.CO. - annualità 2019 – COMUNE DI BARISCIANO</t>
  </si>
  <si>
    <t>Determina 899 del 20/11/2020</t>
  </si>
  <si>
    <t>Determina 900 del 20/11/2020</t>
  </si>
  <si>
    <t>Determina 901 del 20/11/2020</t>
  </si>
  <si>
    <t>Erogazione fondi per personale CO.CO.CO. - annualità 2019 – COMUNE DI CASTEL DI IERI</t>
  </si>
  <si>
    <t>Determina 902 del 20/11/2020</t>
  </si>
  <si>
    <t>Erogazione fondi per personale CO.CO.CO. - annualità 2019 – COMUNE DI COLLARMELE</t>
  </si>
  <si>
    <t>Determina 903 del 20/11/2020</t>
  </si>
  <si>
    <t>Determina 904 del 20/11/2020</t>
  </si>
  <si>
    <t>Erogazione fondi per personale CO.CO.CO. - annualità 2019 – COMUNE DI FONTECCHIO</t>
  </si>
  <si>
    <t>Determina 905 del 20/11/2020</t>
  </si>
  <si>
    <t>Erogazione fondi per personale CO.CO.CO. - annualità 2019 – COMUNE DI GORIANO SICOLI</t>
  </si>
  <si>
    <t>Determina 906 del 20/11/2020</t>
  </si>
  <si>
    <t>Erogazione fondi per personale CO.CO.CO. - annualità 2019 – COMUNE DI MONTEBELLO DI BERTONA</t>
  </si>
  <si>
    <t>Determina 907 del 20/11/2020</t>
  </si>
  <si>
    <t>Determina 908 del 20/11/2020</t>
  </si>
  <si>
    <t>Erogazione fondi per personale CO.CO.CO. - annualità 2019 – COMUNE DI PIZZOLI</t>
  </si>
  <si>
    <t>Determina 909 del 20/11/2020</t>
  </si>
  <si>
    <t>Erogazione fondi per personale CO.CO.CO. - annualità 2019 – COMUNE DI POPOLI</t>
  </si>
  <si>
    <t>Determina 910 del 20/11/2020</t>
  </si>
  <si>
    <t>Erogazione fondi per personale CO.CO.CO. - annualità 2019 – COMUNE DI ROCCA DI CAMBIO</t>
  </si>
  <si>
    <t>Determina 911 del 20/11/2020</t>
  </si>
  <si>
    <t>Determina 912 del 20/11/2020</t>
  </si>
  <si>
    <t>Erogazione fondi per personale CO.CO.CO. - annualità 2019 – COMUNE DI VILLA SANTA LUCIA DEGLI ABRUZZI</t>
  </si>
  <si>
    <t>Determina 913 del 20/11/2020</t>
  </si>
  <si>
    <t>COMUNE DI PIETRACAMELA</t>
  </si>
  <si>
    <t>CF 80005250677</t>
  </si>
  <si>
    <t>Determina 914 del 20/11/2020</t>
  </si>
  <si>
    <t>Erogazione fondi per personale CO.CO.CO. - annualità 2019 – COMUNE DI PIETRACAMELA</t>
  </si>
  <si>
    <t>Determina 915 del 20/11/2020</t>
  </si>
  <si>
    <t>Erogazione fondi per personale CO.CO.CO. - annualità 2019 – COMUNE DI ROCCA DI MEZZO</t>
  </si>
  <si>
    <t>Determina 916 del 20/11/2020</t>
  </si>
  <si>
    <t>Determina 917 del 20/11/2020</t>
  </si>
  <si>
    <t>Determina 918 del 20/11/2020</t>
  </si>
  <si>
    <t>Erogazione fondi per personale CO.CO.CO. - annualità 2019 – COMUNE DI TIONE DEGLI ABRUZZI</t>
  </si>
  <si>
    <t>Determina 919 del 20/11/2020</t>
  </si>
  <si>
    <t>Determina 920 del 21/11/2020</t>
  </si>
  <si>
    <t>Complesso scolastico G. Paolini Ala Ovest - Comune di Popoli (PE). Deliberazione CIPE 110/2017 e 32/2019. CUP E72G20000040001, PROT. NORM. PE-POP-OOPP-05279. Erogazione Acconto</t>
  </si>
  <si>
    <t>Determina 921 del 21/11/2020</t>
  </si>
  <si>
    <t>intervento di riparazione danni post sisma, edificio pompe di Presciano - Comune di Capestrano (AQ) – Trasferimento somme per SAL 1, spese tecniche e supporto al RUP</t>
  </si>
  <si>
    <t>Determina 922 del 21/11/2020</t>
  </si>
  <si>
    <t>intervento di messa in sicurezza di fabbricati pericolanti a seguito del sisma del 06/04/2009 via Castello scheda GTS 1 del 26/06/2009 - Comune di Castelvecchio Subequo (AQ). Trasferimento somme per primo SAL</t>
  </si>
  <si>
    <t>CODFIN CIPE 114/2017 art1.1.b_puntellamenti</t>
  </si>
  <si>
    <t>Determina 923 del 21/11/2020</t>
  </si>
  <si>
    <t>TRASFERIMENTO RISORSE FINALIZZATE ALLA RICOSTRUZIONE PRIVATA - CIPE 113/2015 – Comune di ACCIANO (AQ). Rif. Richiesta Comune acquisita al Prot. USRC n. 6477 del 29/05/2020.</t>
  </si>
  <si>
    <t>Determina 924 del 21/11/2020</t>
  </si>
  <si>
    <t>TRASFERIMENTO RISORSE FINALIZZATE ALLA RICOSTRUZIONE PRIVATA - CIPE 113/2015 – Comune di ROCCA DI CAMBIO (AQ). Rif. Richiesta Comune acquisita al Prot. USRC n. 7141 del 12/06/2020.</t>
  </si>
  <si>
    <t>Determina 928 del 24/11/2020</t>
  </si>
  <si>
    <t>lavori di riparazione spazio pubblico annesso alla sede municipale - Comune di Fontecchio (AQ). Trasferimento somme SAL Finale, Spese Tecniche e altre somme a disposizione</t>
  </si>
  <si>
    <t>Determina 929 del 24/11/2020</t>
  </si>
  <si>
    <t>TRASFERIMENTO RISORSE FINALIZZATE ALLA RICOSTRUZIONE PRIVATA FUORI CRATERE - Delibera CIPE 58/2017 – Comune di BISENTI (TE)</t>
  </si>
  <si>
    <t>Determina 930 del 26/11/2020</t>
  </si>
  <si>
    <t>TRASFERIMENTO RISORSE FINALIZZATE ALLA RICOSTRUZIONE PRIVATA FUORI CRATERE -Delibera CIPE 22/2015 – Delibera CIPE 58/2017- Comune di TOCCO DA CASAURIA (PE)</t>
  </si>
  <si>
    <t>Determina 936 del 26/11/2020</t>
  </si>
  <si>
    <t>Interventi post sisma 2009 su immobili dell’ATER - Azienda Territoriale per l’Edilizia Residenziale di Chieti. Erogazione fondi per interventi su progetto 383 “Lavori di riparazione dei danni prodotti dal terremoto del 06/04/2009 all’edificio posto in Chieti, Via San Camillo De Lellis 101 – 107 e Via De Pasqua 1 3 5 17 19 37 39 – CUP F76I10000640001 Rendicontazione terza rata e trasferimento quarta rata</t>
  </si>
  <si>
    <t>Determina 939 del 26/11/2020</t>
  </si>
  <si>
    <t>realizzazione di un nuovo plesso scolastico - Comune di Pratola Peligna (AQ). CUP: D98E16000000001 - PROTOCOLLO NORMALIZZATO AQ-PRP-OOPP-04892. Rendicontazione quinta rata e trasferimento sesta rata</t>
  </si>
  <si>
    <t>Determina 940 del 26/11/2020</t>
  </si>
  <si>
    <t>Spese assistenziali - Erogazione fondi per indennizzo “TRASLOCHI E DEPOSITO DEL MOBILIO” – Comune di ROCCA DI MEZZO - Annualità 2018 (periodo DICEMBRE 2018). Richiesta Comune Prot. 8796 del 19/10/2020 e integrazione Prot. 9466 del 09/11/2020.</t>
  </si>
  <si>
    <t>Determina 941 del 26/11/2020</t>
  </si>
  <si>
    <t>Spese assistenziali - Erogazione fondi per indennizzo “TRASLOCHI E DEPOSITO DEL MOBILIO” – Comune di ROCCA DI MEZZO - Annualità 2019 (periodo GENNAIONOVEMBRE 2019). Richiesta Comune Prot. 8796 del 19/10/2020 e integrazione Prot. 9466 del 09/11/2020.</t>
  </si>
  <si>
    <t>Determina 945 del 30/11/2020</t>
  </si>
  <si>
    <t>interventi di straordinaria manutenzione MUSP a valere sui fondi OPCM 3979/2011 Trasferimento a saldo ai Comuni di Arsita (TE) e Popoli (PE)</t>
  </si>
  <si>
    <t>Determina 946 del 30/11/2020</t>
  </si>
  <si>
    <t>intervento di consolidamento e ripristino ambientale del versante EST in prossimità degli aggregati 22 47 - Comune di Civitella Casanova (PE) – trasferimento somme per erogazione SAL 1</t>
  </si>
  <si>
    <t>COMUNE DI PENNE</t>
  </si>
  <si>
    <t>CF 00224710681</t>
  </si>
  <si>
    <t>Determina 948 del 30/11/2020</t>
  </si>
  <si>
    <t>TRASFERIMENTO RISORSE FINALIZZATE ALLA RICOSTRUZIONE PRIVATA FUORI CRATERE - Delibera CIPE 22/2015 – Comune di PENNE (PE)</t>
  </si>
  <si>
    <t>COMUNE DI ALANNO</t>
  </si>
  <si>
    <t>CF 80013770682</t>
  </si>
  <si>
    <t>Determina 949 del 30/11/2020</t>
  </si>
  <si>
    <t>TRASFERIMENTO RISORSE FINALIZZATE ALLA RICOSTRUZIONE PRIVATA FUORI CRATERE - Delibera CIPE 50/2013 – Delibera CIPE 58/2017 - Comune di ALANNO (PE)</t>
  </si>
  <si>
    <t>Determina 950 del 01/12/2020</t>
  </si>
  <si>
    <t>Edificio scolastico A. De Gasperi - Comune di Montebello di Bertona (PE). Deliberazione CIPE 110/2017 e 32/2019. CUP G69D18000040005, PROT. NORM. PE-MDB-OOPP-05270. Trasferimento somme per SAL 1</t>
  </si>
  <si>
    <t>Determina 951 del 01/12/2020</t>
  </si>
  <si>
    <t>Intervento di “Riparazione Edilizia Cimiteriale” – Comune di Montebello di Bertona (PE). Riutilizzo economie e approvazione progetto di completamento</t>
  </si>
  <si>
    <t>Determina 952 del 01/12/2020</t>
  </si>
  <si>
    <t>nuova costruzione di un complesso scolastico destinato ad ospitare la scuola primaria e secondaria di primo grado ed una palestra ad uso comune. Opere di completamento area antistante. – Comune di Raiano (AQ). CUP: I25J1900024002 - PROTOCOLLO NORMALIZZATO AQ-RAN-OOPP-01270. Trasferimento prima rata</t>
  </si>
  <si>
    <t>Determina 953 del 01/12/2020</t>
  </si>
  <si>
    <t>scuola elementare e materna – Comune di Vittorito (AQ). CUP: H67B11000030002 - PROTOCOLLO NORMALIZZATO AQ-VTT-OOPP-04793. Progetto Principale, acquisizione rendicontazione secondo trasferimento e terzo trasferimento</t>
  </si>
  <si>
    <t>Determina 954 del 01/12/2020</t>
  </si>
  <si>
    <t>progetto di riparazione di opere edilizie cimiteriali danneggiate: cimitero di Santa Petronilla e cimitero di San Francesco - Comune di Fontecchio (AQ). Trasferimento somme relative al SAL 1</t>
  </si>
  <si>
    <t>Determina 955 del 02/12/2020</t>
  </si>
  <si>
    <t>Erogazione fondi per personale CO.CO.CO. - annualità 2020 – COMUNE DI ACCIANO</t>
  </si>
  <si>
    <t>CODFIN CIPE 53/2019 art1co1</t>
  </si>
  <si>
    <t>Determina 956 del 02/12/2020</t>
  </si>
  <si>
    <t>Erogazione fondi per personale CO.CO.CO. - annualità 2020 – COMUNE DI CAGNANO AMITERNO</t>
  </si>
  <si>
    <t>Determina 957 del 02/12/2020</t>
  </si>
  <si>
    <t>Erogazione fondi per personale CO.CO.CO. - annualità 2020 – COMUNE DI CAMPOTOSTO</t>
  </si>
  <si>
    <t>Determina 958 del 02/12/2020</t>
  </si>
  <si>
    <t>Erogazione fondi per personale CO.CO.CO. - annualità 2020 – COMUNE DI CAPORCIANO</t>
  </si>
  <si>
    <t>Determina 959 del 02/12/2020</t>
  </si>
  <si>
    <t>Erogazione fondi per personale CO.CO.CO. - annualità 2020 – COMUNE DI FONTECCHIO</t>
  </si>
  <si>
    <t>Determina 960 del 02/12/2020</t>
  </si>
  <si>
    <t>Erogazione fondi per personale CO.CO.CO. - annualità 2020 – COMUNE DI FOSSA</t>
  </si>
  <si>
    <t>Determina 961 del 02/12/2020</t>
  </si>
  <si>
    <t>Erogazione fondi per personale CO.CO.CO. - annualità 2020 – COMUNE DI LUCOLI</t>
  </si>
  <si>
    <t>Determina 962 del 02/12/2020</t>
  </si>
  <si>
    <t>Erogazione fondi per personale CO.CO.CO. - annualità 2020 – COMUNE DI PENNA SANT’ANDREA</t>
  </si>
  <si>
    <t>Determina 963 del 02/12/2020</t>
  </si>
  <si>
    <t>Erogazione fondi per personale CO.CO.CO. - annualità 2020 – COMUNE DI PIZZOLI</t>
  </si>
  <si>
    <t>Determina 964 del 02/12/2020</t>
  </si>
  <si>
    <t>Erogazione fondi per personale CO.CO.CO. - annualità 2020 – COMUNE DI SAN DEMETRIO NE’ VESTINI</t>
  </si>
  <si>
    <t>Determina 965 del 02/12/2020</t>
  </si>
  <si>
    <t>Erogazione fondi per personale CO.CO.CO. - annualità 2020 – COMUNE DI TORRE DE’ PASSERI</t>
  </si>
  <si>
    <t>Determina 966 del 02/12/2020</t>
  </si>
  <si>
    <t>Determina 967 del 02/12/2020</t>
  </si>
  <si>
    <t>Determina 968 del 02/12/2020</t>
  </si>
  <si>
    <t>Erogazione fondi per personale CO.CO.CO. - annualità 2020 – COMUNE DI TOSSICIA</t>
  </si>
  <si>
    <t>Determina 970 del 02/12/2020</t>
  </si>
  <si>
    <t>lavori di ripristino aree cimiteriali danneggiate dal sisma del 6 aprile 2009. Comune di Tione degli Abruzzi (AQ). Trasferimento risorse per liquidazione Primo SAL</t>
  </si>
  <si>
    <t>Determina 971 del 02/12/2020</t>
  </si>
  <si>
    <t>interventi di messa in sicurezza propedeutici all’avvio dei cantieri di ricostruzione post sisma zona del “Castello” - Comune di Poggio Picenze (AQ). Trasferimento risorse anticipazione contrattuale</t>
  </si>
  <si>
    <t>CODFIN CIPE 78/2015 art1co1_macerie</t>
  </si>
  <si>
    <t>Determina 973 del 02/12/2020</t>
  </si>
  <si>
    <t>intervento di manutenzione straordinaria MAP n. 30 in località subequana - Comune di San Demetrio ne’ Vestini (AQ). Rendicontazione interventi già effettuati, trasferimento somme a saldo</t>
  </si>
  <si>
    <t>Determina 976 del 03/12/2020</t>
  </si>
  <si>
    <t>TRASFERIMENTO RISORSE FINALIZZATE ALLA RICOSTRUZIONE PRIVATA FUORI CRATERE - Delibera 58/2017– Delibera 113/2015 Comune di AIELLI (AQ)</t>
  </si>
  <si>
    <t>Determina 977 del 03/12/2020</t>
  </si>
  <si>
    <t>TRASFERIMENTO RISORSE FINALIZZATE ALLA RICOSTRUZIONE PRIVATA FUORI CRATERE - Delibera CIPE 113/2015 e Delibera 58/2017 – Comune di BELLANTE (TE)</t>
  </si>
  <si>
    <t>Determina 978 del 04/12/2020</t>
  </si>
  <si>
    <t>Determina 981 del 07/12/2020</t>
  </si>
  <si>
    <t>TRASFERIMENTO RISORSE FINALIZZATE ALLA RICOSTRUZIONE PRIVATA FUORI CRATERE - Delibera CIPE 113/2015 – Comune di CONTROGUERRA (TE)</t>
  </si>
  <si>
    <t>COMUNE DI COLLERVINO</t>
  </si>
  <si>
    <t>Determina 982 del 07/12/2020</t>
  </si>
  <si>
    <t>COMUNE DI LETTOPALENA</t>
  </si>
  <si>
    <t>CF 00230170698</t>
  </si>
  <si>
    <t>Determina 983 del 07/12/2020</t>
  </si>
  <si>
    <t>EROGAZIONE FONDI PER INTERVENTI DI RICOSTRUZIONE PRIVATA COMUNI FUORI CRATERE - Delibera CIPE 22/2015 – Delibera CIPE 58/2017 - Comune DI LETTOPALENA (CH).</t>
  </si>
  <si>
    <t>COMUNE DI CASTIGLIONE MESSER RAIMONDO</t>
  </si>
  <si>
    <t>CF 80003890672</t>
  </si>
  <si>
    <t>Determina 985 del 07/12/2020</t>
  </si>
  <si>
    <t>TRASFERIMENTO RISORSE FINALIZZATE ALLA RICOSTRUZIONE PRIVATA FUORI CRATERE - Delibera CIPE 22/2015 – Delibera CIPE 58/2017- Comune di CASTIGLIONE MESSER RAIMONDO (TE)</t>
  </si>
  <si>
    <t>Determina 986 del 07/12/2020</t>
  </si>
  <si>
    <t>TRASFERIMENTO RISORSE FINALIZZATE ALLA RICOSTRUZIONE PRIVATA -CIPE 113/2015 – Comune di SANT’EUSANIO FORCONESE (AQ). Rif. Richiesta Comune prot. n. 2337 del 12/10/2020, acquisita al Prot. USRC n. 12503 del 14/10/2020.</t>
  </si>
  <si>
    <t>Determina 987 del 09/12/2020</t>
  </si>
  <si>
    <t>TRASFERIMENTO RISORSE FINALIZZATE ALLA RICOSTRUZIONE PRIVATA -CIPE 113/2015 – Comune di CUGNOLI (PE). Rif. Richiesta Comune prot. n. 5957 del 28/10/2020, acquisita al Prot. USRC n. 13948 del 03/110/2020.</t>
  </si>
  <si>
    <t>Determina 989 del 10/12/2020</t>
  </si>
  <si>
    <t>Determina 990 del 10/12/2020</t>
  </si>
  <si>
    <t>Determina 991 del 10/12/2020</t>
  </si>
  <si>
    <t>Spese assistenziali - Erogazione fondi per indennizzo “TRASLOCHI E DEPOSITO DEL MOBILIO” – Comune di ACCIANO - Annualità 2019 (periodo NOVEMBRE 2019). Richiesta Comune Prot. 3060 del 29/10/2020.</t>
  </si>
  <si>
    <t>Determina 992 del 10/12/2020</t>
  </si>
  <si>
    <t>Spese assistenziali - Erogazione fondi per indennizzo “TRASLOCHI E DEPOSITO DEL MOBILIO” – Comune di ROCCA DI CAMBIO - Annualità 2019 (periodo NOVEMBRE 2019). Richiesta Comune Prot. 2744 del 20/10/2020.</t>
  </si>
  <si>
    <t>Determina 993 del 10/12/2020</t>
  </si>
  <si>
    <t>Spese assistenziali - Erogazione fondi per indennizzo “TRASLOCHI E DEPOSITO DEL MOBILIO” – Comune di MONTEREALE - Annualità 2019 (periodo GIUGNO 2019). Richiesta Comune Prot. 9331 del 18/12/2019.</t>
  </si>
  <si>
    <t>Determina 994 del 10/12/2020</t>
  </si>
  <si>
    <t>Erogazione fondi per personale CO.CO.CO. - annualità 2017 – COMUNE DI COLLEDARA</t>
  </si>
  <si>
    <t>Determina 995 del 10/12/2020</t>
  </si>
  <si>
    <t>Erogazione fondi per personale CO.CO.CO. - annualità 2018 – COMUNE DI COLLEDARA</t>
  </si>
  <si>
    <t>Determina 996 del 10/12/2020</t>
  </si>
  <si>
    <t>Erogazione fondi per personale CO.CO.CO. - annualità 2019 – COMUNE DI COLLEDARA</t>
  </si>
  <si>
    <t>Determina 1000 del 12/12/2020</t>
  </si>
  <si>
    <t>TRASFERIMENTO RISORSE FINALIZZATE ALLA RICOSTRUZIONE PRIVATA FUORI CRATERE - Delibera CIPE 22/2015 Comune di INTRODACQUA (AQ)</t>
  </si>
  <si>
    <t>Determina 1001 del 14/12/2020</t>
  </si>
  <si>
    <t>Spese assistenziali - Erogazione fondi per “CONTRATTI DI LOCAZIONE” – Comune di Ovindoli - Annualità 2019 (periodo marzo-luglio 2019). Richiesta Comune prot. 8369 del 04/09/2020.</t>
  </si>
  <si>
    <t>Determina 1002 del 14/12/2020</t>
  </si>
  <si>
    <t>Spese assistenziali - Erogazione fondi per “CONTRIBUTO AUTONOMA SISTEMAZIONE” – Comune di Montereale. Annualità 2018 (periodo gennaio - dicembre). Richieste Comune Prot. 9870 del 06/11/2018, Prot. 7363 del 17/10/2019 e Prot. 6360 del 30/06/2020.</t>
  </si>
  <si>
    <t>Determina 1003 del 14/12/2020</t>
  </si>
  <si>
    <t>Spese assistenziali - Erogazione fondi per “CONTRIBUTO AUTONOMA SISTEMAZIONE” – Comune di Vittorito. Annualità 2018 (periodo gennaio - dicembre). Richieste Comune Prot. 2791 del 15/07/2020 e Prot. 3063 del 04/08/2020.</t>
  </si>
  <si>
    <t>Determina 1004 del 14/12/2020</t>
  </si>
  <si>
    <t>Spese assistenziali - Erogazione fondi per “CONTRIBUTO AUTONOMA SISTEMAZIONE” – Comune di Rocca di Mezzo. Annualità 2018 (periodo ottobre - dicembre). Richiesta Comune Prot. 8835 del 19/10/2020.</t>
  </si>
  <si>
    <t>Determina 1005 del 14/12/2020</t>
  </si>
  <si>
    <t>intervento di recupero post sisma della sede municipale del Comune di Castelli (TE). Trasferimento risorse relative al SAL 2</t>
  </si>
  <si>
    <t>Determina 1006 del 14/12/2020</t>
  </si>
  <si>
    <t>intervento di adeguamento e miglioramento sismico degli edifici sede comunale – Comune di Collarmele (AQ) – Trasferimento somme per competenze tecniche</t>
  </si>
  <si>
    <t>Determina 1007 del 14/12/2020</t>
  </si>
  <si>
    <t>lavori di recupero e ristrutturazione dell’edificio ex scuola elementare “L. Volpicelli” da destinare a nuova sede comunale - Comune di San Demetrio ne’ Vestini (AQ). Trasferimento somme relative a lavori in economia</t>
  </si>
  <si>
    <t>Determina 1008 del 14/12/2020</t>
  </si>
  <si>
    <t>scuola elementare Don Bosco - Comune di Avezzano (AQ). CUP: J31E14000420001 - PROTOCOLLO NORMALIZZATO AQ-AVZ-OOPP-04804. Rendicontazione lavori principali e saldo lavori di completamento</t>
  </si>
  <si>
    <t>Determina 1011 del 14/12/2020</t>
  </si>
  <si>
    <t>Scuole dell’infanzia “Via della Rinascita” – “Frazione Decontra” - Comune di Scafa (PE). CUP: D41E14000700001 - PROTOCOLLO NORMALIZZATO: PE-SCF-OOPP-01636. Rendicontazione terza rata e trasferimento quarta rata</t>
  </si>
  <si>
    <t>Determina 1012 del 14/12/2020</t>
  </si>
  <si>
    <t>Scuole dell’infanzia “Via della Rinascita” – “Frazione Decontra” - Comune di Scafa (PE). Deliberazione CIPE 110/2017 e 32/2019. CUP: D41E14000700001 - PROTOCOLLO NORMALIZZATO: PE-SCF-OOPP-01636. Rendicontazione terza rata e trasferimento quarta rata (Fondi Deliberazione CIPE 110/2017)</t>
  </si>
  <si>
    <t>Determina 1019 del 15/12/2020</t>
  </si>
  <si>
    <t>messa in sicurezza definitiva del fabbricato sito in via C. Vaccardo n. 41 di proprietà della Sig. ra Vinciguerra - Comune di Cugnoli. Trasferimento somme per pagamento SAL e competenze tecniche</t>
  </si>
  <si>
    <t>Determina 1021 del 15/12/2020</t>
  </si>
  <si>
    <t>Erogazione fondi per personale CO.CO.CO. - annualità 2020 – COMUNE DI MONTEREALE</t>
  </si>
  <si>
    <t>Determina 1022 del 15/12/2020</t>
  </si>
  <si>
    <t>Erogazione fondi per personale CO.CO.CO. - annualità 2019 – COMUNE DI MONTEREALE</t>
  </si>
  <si>
    <t>Determina 1024 del 16/12/2020</t>
  </si>
  <si>
    <t>Spese assistenziali - Erogazione fondi per “CONTRATTI DI LOCAZIONE” – Comune di SCOPPITO - Annualità 2019 (periodo Ottobre-Dicembre 2019). Richiesta Comune prot. 4317 del 21/09/2020.</t>
  </si>
  <si>
    <t>Determina 1025 del 16/12/2020</t>
  </si>
  <si>
    <t>Spese assistenziali - Erogazione fondi per “CONTRATTI DI LOCAZIONE” – Rimodulazione fondi giusta nota SMAPT prot.n. 759 del 15 ottobre 2020 relativa alla seduta CIPE del 29 settembre 2020. Comune di Bussi sul Tirino. Annualità 2019 (periodo gennaio - settembre). Richieste Comune Prot. 6089 del 09/10/2019, Prot. 6458 del 23/10/2019, Prot. 7076 del 20/11/2019, Prot. 7352 del 02/12/2019, Prot. 7601 del 11/12/2019 e successive integrazioni.</t>
  </si>
  <si>
    <t>Determina 1029 del 17/12/2020</t>
  </si>
  <si>
    <t>Erogazione fondi per personale CO.CO.CO. - annualità 2020 – COMUNE DI FAGNANO ALTO</t>
  </si>
  <si>
    <t>Determina 1030 del 17/12/2020</t>
  </si>
  <si>
    <t>Erogazione fondi per personale CO.CO.CO. - annualità 2020 – COMUNE DI CUGNOLI</t>
  </si>
  <si>
    <t>Determina 1031 del 17/12/2020</t>
  </si>
  <si>
    <t>Determina 1034 del 18/12/2020</t>
  </si>
  <si>
    <t>TRASFERIMENTO RISORSE FINALIZZATE ALLA RICOSTRUZIONE PRIVATA FUORI CRATERE - Delibera CIPE 58/2017 – Comune di CORFINIO (AQ)</t>
  </si>
  <si>
    <t>CIPE 58/2017 Annualità 2017</t>
  </si>
  <si>
    <t>CIPE 58/2017 Annualità 2016</t>
  </si>
  <si>
    <t>Determina 1036 del 18/12/2020</t>
  </si>
  <si>
    <t>Spese assistenziali - Erogazione fondi per indennizzo “TRASLOCHI E DEPOSITO DEL MOBILIO” – Comune di ACCIANO - Annualità 2019 (periodo NOVEMBRE 2019). Richiesta Comune Prot. 3451 del 04/12/2020</t>
  </si>
  <si>
    <t>Determina 1038 del 18/12/2020</t>
  </si>
  <si>
    <t>Spese assistenziali - Erogazione fondi per indennizzo “TRASLOCHI E DEPOSITO DEL MOBILIO” – Comune di Bisenti - Annualità 2011-2012 (periodo giugno 2011 e novembre 2012). Richiesta Comune Prot. 4719 del 21/09/2020.</t>
  </si>
  <si>
    <t>CODFIN DISET20ART.1</t>
  </si>
  <si>
    <t>Determina 1039 del 18/12/2020</t>
  </si>
  <si>
    <t>ristrutturazione con demolizione e ricostruzione di un fabbricato adibito a deposito e autorimessa di proprietà comunale - Comune di Cugnoli (PE). Trasferimento risorse per liquidazione SAL 1 e competenze tecniche</t>
  </si>
  <si>
    <t>CODFIN CIPE 135/2012 art1co3</t>
  </si>
  <si>
    <t>Determina 1040 del 18/12/2020</t>
  </si>
  <si>
    <t>lavori di demolizione dell’aggregato denominato “Casale 2” sito in via Cavalieri di Vittorio Veneto - Comune di Scoppito (AQ). Trasferimento somme per SAL e spese tecniche</t>
  </si>
  <si>
    <t>Determina 1044 del 21/12/2020</t>
  </si>
  <si>
    <t>istituto comprensivo via Puglie - Comune di Avezzano CUP: J37B15000230001 - PROTOCOLLO NORMALIZZATO: AQ-AVZ-OOPP-01690. Rendicontazione terza rata e trasferimento quarta rata</t>
  </si>
  <si>
    <t>Determina 1048 del 21/12/2020</t>
  </si>
  <si>
    <t>TRASFERIMENTO RISORSE FINALIZZATE ALLA RICOSTRUZIONE PRIVATA FUORI CRATERE - Delibera CIPE 22/2015 - Delibera CIPE 58/2017– Comune di PRATOLA PELIGNA (AQ)</t>
  </si>
  <si>
    <t>ATER PESCARA</t>
  </si>
  <si>
    <t>PI 00062890686</t>
  </si>
  <si>
    <t>Determina 1053 del 22/12/2020</t>
  </si>
  <si>
    <t>interventi post sisma 2009 su immobili dell’ATER - Azienda Territoriale per l’Edilizia Residenziale di Pescara Acquisizione rendicontazione somme trasferite con determinazione USRC 747 del 19/12/2016 ed ulteriore trasferimento fondi per Lotti 1, 2, 3, 4, 5, 6, 7 e 8</t>
  </si>
  <si>
    <t>CODFIN CIPE 23/2015 art2co1</t>
  </si>
  <si>
    <t>Determina 1058 del 22/12/2020</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</si>
</sst>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7">
    <font>
      <sz val="11.0"/>
      <color rgb="FF000000"/>
      <name val="Calibri"/>
    </font>
    <font>
      <b/>
    </font>
    <font>
      <b/>
      <sz val="11.0"/>
      <color rgb="FF000000"/>
      <name val="Calibri"/>
    </font>
    <font>
      <sz val="12.0"/>
      <color rgb="FF000000"/>
      <name val="Calibri"/>
    </font>
    <font>
      <u/>
      <sz val="12.0"/>
      <color rgb="FF000000"/>
      <name val="Calibri"/>
    </font>
    <font>
      <u/>
      <sz val="12.0"/>
      <color rgb="FF000000"/>
      <name val="Calibri"/>
    </font>
    <font>
      <u/>
      <sz val="12.0"/>
      <color rgb="FF000000"/>
      <name val="Calibri"/>
    </font>
    <font>
      <sz val="11.0"/>
      <name val="Calibri"/>
    </font>
    <font>
      <u/>
      <sz val="12.0"/>
      <color rgb="FF000000"/>
      <name val="Calibri"/>
    </font>
    <font/>
    <font>
      <u/>
      <color rgb="FF000000"/>
    </font>
    <font>
      <u/>
      <color rgb="FF000000"/>
    </font>
    <font>
      <u/>
      <sz val="12.0"/>
      <color rgb="FF000000"/>
      <name val="Calibri"/>
    </font>
    <font>
      <u/>
      <sz val="12.0"/>
      <color rgb="FF000000"/>
      <name val="Calibri"/>
    </font>
    <font>
      <u/>
      <sz val="11.0"/>
      <color rgb="FF000000"/>
      <name val="Arial"/>
    </font>
    <font>
      <u/>
      <sz val="11.0"/>
      <color rgb="FF000000"/>
      <name val="Arial"/>
    </font>
    <font>
      <u/>
      <sz val="11.0"/>
      <color rgb="FF000000"/>
      <name val="Arial"/>
    </font>
  </fonts>
  <fills count="4">
    <fill>
      <patternFill patternType="none"/>
    </fill>
    <fill>
      <patternFill patternType="lightGray"/>
    </fill>
    <fill>
      <patternFill patternType="solid">
        <fgColor rgb="FFFFFF00"/>
        <bgColor rgb="FFFFFF00"/>
      </patternFill>
    </fill>
    <fill>
      <patternFill patternType="solid">
        <fgColor rgb="FFFFFFFF"/>
        <bgColor rgb="FFFFFFFF"/>
      </patternFill>
    </fill>
  </fills>
  <borders count="6">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64">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1" fillId="2" fontId="2" numFmtId="0" xfId="0" applyAlignment="1" applyBorder="1" applyFont="1">
      <alignment horizontal="center" readingOrder="0" shrinkToFit="0" vertical="center" wrapText="0"/>
    </xf>
    <xf borderId="1" fillId="2" fontId="1" numFmtId="4" xfId="0" applyAlignment="1" applyBorder="1" applyFont="1" applyNumberFormat="1">
      <alignment horizontal="center" readingOrder="0" vertical="center"/>
    </xf>
    <xf borderId="2" fillId="0" fontId="3" numFmtId="0" xfId="0" applyAlignment="1" applyBorder="1" applyFont="1">
      <alignment horizontal="left" readingOrder="0"/>
    </xf>
    <xf borderId="2" fillId="0" fontId="3" numFmtId="0" xfId="0" applyAlignment="1" applyBorder="1" applyFont="1">
      <alignment horizontal="center" readingOrder="0"/>
    </xf>
    <xf borderId="2" fillId="0" fontId="3" numFmtId="164" xfId="0" applyAlignment="1" applyBorder="1" applyFont="1" applyNumberFormat="1">
      <alignment horizontal="right" readingOrder="0"/>
    </xf>
    <xf borderId="2" fillId="0" fontId="4" numFmtId="0" xfId="0" applyAlignment="1" applyBorder="1" applyFont="1">
      <alignment horizontal="left" readingOrder="0"/>
    </xf>
    <xf borderId="2" fillId="0" fontId="3" numFmtId="0" xfId="0" applyAlignment="1" applyBorder="1" applyFont="1">
      <alignment horizontal="center" readingOrder="0" shrinkToFit="0" wrapText="0"/>
    </xf>
    <xf borderId="2" fillId="0" fontId="0" numFmtId="0" xfId="0" applyAlignment="1" applyBorder="1" applyFont="1">
      <alignment shrinkToFit="0" wrapText="0"/>
    </xf>
    <xf borderId="0" fillId="0" fontId="0" numFmtId="0" xfId="0" applyAlignment="1" applyFont="1">
      <alignment shrinkToFit="0" wrapText="0"/>
    </xf>
    <xf borderId="2" fillId="0" fontId="5" numFmtId="0" xfId="0" applyAlignment="1" applyBorder="1" applyFont="1">
      <alignment horizontal="left" readingOrder="0" shrinkToFit="0" vertical="bottom" wrapText="0"/>
    </xf>
    <xf borderId="2" fillId="0" fontId="6" numFmtId="0" xfId="0" applyAlignment="1" applyBorder="1" applyFont="1">
      <alignment horizontal="left" readingOrder="0" shrinkToFit="0" wrapText="0"/>
    </xf>
    <xf borderId="2" fillId="0" fontId="0" numFmtId="0" xfId="0" applyAlignment="1" applyBorder="1" applyFont="1">
      <alignment readingOrder="0"/>
    </xf>
    <xf borderId="2" fillId="3" fontId="7" numFmtId="0" xfId="0" applyAlignment="1" applyBorder="1" applyFill="1" applyFont="1">
      <alignment horizontal="left" readingOrder="0"/>
    </xf>
    <xf borderId="2" fillId="0" fontId="8" numFmtId="0" xfId="0" applyAlignment="1" applyBorder="1" applyFont="1">
      <alignment readingOrder="0"/>
    </xf>
    <xf borderId="2" fillId="0" fontId="0" numFmtId="0" xfId="0" applyAlignment="1" applyBorder="1" applyFont="1">
      <alignment readingOrder="0" vertical="bottom"/>
    </xf>
    <xf borderId="2" fillId="3" fontId="7" numFmtId="0" xfId="0" applyAlignment="1" applyBorder="1" applyFont="1">
      <alignment horizontal="center" readingOrder="0"/>
    </xf>
    <xf borderId="2" fillId="0" fontId="0" numFmtId="0" xfId="0" applyAlignment="1" applyBorder="1" applyFont="1">
      <alignment horizontal="center" readingOrder="0"/>
    </xf>
    <xf borderId="2" fillId="0" fontId="0" numFmtId="0" xfId="0" applyAlignment="1" applyBorder="1" applyFont="1">
      <alignment horizontal="center"/>
    </xf>
    <xf borderId="2" fillId="0" fontId="0" numFmtId="0" xfId="0" applyAlignment="1" applyBorder="1" applyFont="1">
      <alignment horizontal="left" readingOrder="0"/>
    </xf>
    <xf borderId="2" fillId="3" fontId="0" numFmtId="0" xfId="0" applyAlignment="1" applyBorder="1" applyFont="1">
      <alignment readingOrder="0"/>
    </xf>
    <xf borderId="2" fillId="0" fontId="9" numFmtId="0" xfId="0" applyAlignment="1" applyBorder="1" applyFont="1">
      <alignment readingOrder="0"/>
    </xf>
    <xf borderId="2" fillId="0" fontId="9" numFmtId="0" xfId="0" applyAlignment="1" applyBorder="1" applyFont="1">
      <alignment horizontal="center" readingOrder="0"/>
    </xf>
    <xf borderId="2" fillId="0" fontId="9" numFmtId="164" xfId="0" applyAlignment="1" applyBorder="1" applyFont="1" applyNumberFormat="1">
      <alignment horizontal="right" readingOrder="0"/>
    </xf>
    <xf borderId="2" fillId="0" fontId="10" numFmtId="0" xfId="0" applyAlignment="1" applyBorder="1" applyFont="1">
      <alignment readingOrder="0"/>
    </xf>
    <xf borderId="0" fillId="0" fontId="11" numFmtId="0" xfId="0" applyAlignment="1" applyFont="1">
      <alignment readingOrder="0"/>
    </xf>
    <xf borderId="3" fillId="0" fontId="3" numFmtId="0" xfId="0" applyAlignment="1" applyBorder="1" applyFont="1">
      <alignment horizontal="center" readingOrder="0"/>
    </xf>
    <xf borderId="3" fillId="0" fontId="3" numFmtId="164" xfId="0" applyAlignment="1" applyBorder="1" applyFont="1" applyNumberFormat="1">
      <alignment horizontal="right" readingOrder="0"/>
    </xf>
    <xf borderId="3" fillId="0" fontId="12" numFmtId="0" xfId="0" applyAlignment="1" applyBorder="1" applyFont="1">
      <alignment readingOrder="0"/>
    </xf>
    <xf borderId="3" fillId="0" fontId="3" numFmtId="0" xfId="0" applyAlignment="1" applyBorder="1" applyFont="1">
      <alignment horizontal="left" readingOrder="0"/>
    </xf>
    <xf borderId="3" fillId="0" fontId="0" numFmtId="0" xfId="0" applyAlignment="1" applyBorder="1" applyFont="1">
      <alignment horizontal="center" readingOrder="0"/>
    </xf>
    <xf borderId="4" fillId="0" fontId="3" numFmtId="0" xfId="0" applyAlignment="1" applyBorder="1" applyFont="1">
      <alignment horizontal="left" readingOrder="0"/>
    </xf>
    <xf borderId="5" fillId="0" fontId="3" numFmtId="0" xfId="0" applyAlignment="1" applyBorder="1" applyFont="1">
      <alignment horizontal="center" readingOrder="0"/>
    </xf>
    <xf borderId="5" fillId="0" fontId="3" numFmtId="164" xfId="0" applyAlignment="1" applyBorder="1" applyFont="1" applyNumberFormat="1">
      <alignment horizontal="right" readingOrder="0"/>
    </xf>
    <xf borderId="5" fillId="0" fontId="13" numFmtId="0" xfId="0" applyAlignment="1" applyBorder="1" applyFont="1">
      <alignment readingOrder="0"/>
    </xf>
    <xf borderId="5" fillId="0" fontId="3" numFmtId="0" xfId="0" applyAlignment="1" applyBorder="1" applyFont="1">
      <alignment horizontal="left" readingOrder="0"/>
    </xf>
    <xf borderId="5" fillId="0" fontId="0" numFmtId="0" xfId="0" applyAlignment="1" applyBorder="1" applyFont="1">
      <alignment horizontal="center" readingOrder="0"/>
    </xf>
    <xf borderId="3" fillId="3" fontId="7" numFmtId="0" xfId="0" applyAlignment="1" applyBorder="1" applyFont="1">
      <alignment horizontal="center" readingOrder="0"/>
    </xf>
    <xf borderId="2" fillId="0" fontId="7" numFmtId="0" xfId="0" applyAlignment="1" applyBorder="1" applyFont="1">
      <alignment horizontal="center" readingOrder="0"/>
    </xf>
    <xf borderId="2" fillId="0" fontId="14" numFmtId="0" xfId="0" applyAlignment="1" applyBorder="1" applyFont="1">
      <alignment horizontal="center" readingOrder="0" shrinkToFit="0" vertical="center" wrapText="0"/>
    </xf>
    <xf borderId="2" fillId="0" fontId="15" numFmtId="0" xfId="0" applyAlignment="1" applyBorder="1" applyFont="1">
      <alignment horizontal="center" readingOrder="0" shrinkToFit="0" wrapText="0"/>
    </xf>
    <xf borderId="5" fillId="3" fontId="7" numFmtId="0" xfId="0" applyAlignment="1" applyBorder="1" applyFont="1">
      <alignment horizontal="center" readingOrder="0"/>
    </xf>
    <xf borderId="2" fillId="0" fontId="0" numFmtId="0" xfId="0" applyAlignment="1" applyBorder="1" applyFont="1">
      <alignment horizontal="center" readingOrder="0" shrinkToFit="0" vertical="bottom" wrapText="0"/>
    </xf>
    <xf borderId="3" fillId="0" fontId="0" numFmtId="0" xfId="0" applyAlignment="1" applyBorder="1" applyFont="1">
      <alignment horizontal="center" readingOrder="0" shrinkToFit="0" vertical="bottom" wrapText="0"/>
    </xf>
    <xf borderId="5" fillId="0" fontId="0" numFmtId="0" xfId="0" applyAlignment="1" applyBorder="1" applyFont="1">
      <alignment horizontal="center" readingOrder="0" shrinkToFit="0" vertical="bottom" wrapText="0"/>
    </xf>
    <xf borderId="0" fillId="0" fontId="16" numFmtId="0" xfId="0" applyAlignment="1" applyFont="1">
      <alignment horizontal="center" readingOrder="0" shrinkToFit="0" wrapText="0"/>
    </xf>
    <xf borderId="2" fillId="0" fontId="0" numFmtId="0" xfId="0" applyAlignment="1" applyBorder="1" applyFont="1">
      <alignment readingOrder="0" shrinkToFit="0" vertical="bottom" wrapText="0"/>
    </xf>
    <xf borderId="2" fillId="0" fontId="3" numFmtId="0" xfId="0" applyAlignment="1" applyBorder="1" applyFont="1">
      <alignment readingOrder="0"/>
    </xf>
    <xf borderId="2" fillId="0" fontId="0" numFmtId="0" xfId="0" applyAlignment="1" applyBorder="1" applyFont="1">
      <alignment horizontal="left" readingOrder="0" shrinkToFit="0" vertical="bottom" wrapText="0"/>
    </xf>
    <xf borderId="2" fillId="0" fontId="0" numFmtId="0" xfId="0" applyAlignment="1" applyBorder="1" applyFont="1">
      <alignment horizontal="center" readingOrder="0" shrinkToFit="0" wrapText="0"/>
    </xf>
    <xf borderId="3" fillId="0" fontId="3" numFmtId="0" xfId="0" applyAlignment="1" applyBorder="1" applyFont="1">
      <alignment readingOrder="0"/>
    </xf>
    <xf borderId="3" fillId="0" fontId="0" numFmtId="0" xfId="0" applyAlignment="1" applyBorder="1" applyFont="1">
      <alignment horizontal="center" readingOrder="0" shrinkToFit="0" wrapText="0"/>
    </xf>
    <xf borderId="5" fillId="0" fontId="3" numFmtId="0" xfId="0" applyAlignment="1" applyBorder="1" applyFont="1">
      <alignment readingOrder="0"/>
    </xf>
    <xf borderId="5" fillId="0" fontId="0" numFmtId="0" xfId="0" applyAlignment="1" applyBorder="1" applyFont="1">
      <alignment horizontal="center" readingOrder="0" shrinkToFit="0" wrapText="0"/>
    </xf>
    <xf borderId="2" fillId="0" fontId="0" numFmtId="164" xfId="0" applyAlignment="1" applyBorder="1" applyFont="1" applyNumberFormat="1">
      <alignment horizontal="right" readingOrder="0" shrinkToFit="0" wrapText="0"/>
    </xf>
    <xf borderId="2" fillId="3" fontId="3" numFmtId="0" xfId="0" applyAlignment="1" applyBorder="1" applyFont="1">
      <alignment horizontal="left" readingOrder="0"/>
    </xf>
    <xf borderId="4" fillId="3" fontId="3" numFmtId="0" xfId="0" applyAlignment="1" applyBorder="1" applyFont="1">
      <alignment horizontal="left" readingOrder="0"/>
    </xf>
    <xf borderId="0" fillId="0" fontId="0" numFmtId="0" xfId="0" applyAlignment="1" applyFont="1">
      <alignment readingOrder="0"/>
    </xf>
    <xf borderId="0" fillId="0" fontId="0" numFmtId="0" xfId="0" applyAlignment="1" applyFont="1">
      <alignment horizontal="right" readingOrder="0" shrinkToFit="0" vertical="bottom" wrapText="0"/>
    </xf>
    <xf borderId="0" fillId="0" fontId="0" numFmtId="164" xfId="0" applyAlignment="1" applyFont="1" applyNumberFormat="1">
      <alignment horizontal="center" readingOrder="0" shrinkToFit="0" wrapText="0"/>
    </xf>
    <xf borderId="0" fillId="0" fontId="0" numFmtId="0" xfId="0" applyAlignment="1" applyFont="1">
      <alignment horizontal="left" readingOrder="0"/>
    </xf>
    <xf borderId="0" fillId="0" fontId="0" numFmtId="0" xfId="0" applyAlignment="1" applyFont="1">
      <alignment horizontal="center" readingOrder="0"/>
    </xf>
    <xf borderId="0" fillId="3" fontId="0"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90" Type="http://schemas.openxmlformats.org/officeDocument/2006/relationships/hyperlink" Target="http://www.usrc.it/AppRendiConta/det_674_20200904.pdf" TargetMode="External"/><Relationship Id="rId194" Type="http://schemas.openxmlformats.org/officeDocument/2006/relationships/hyperlink" Target="http://www.usrc.it/AppRendiConta/det_676_20200904.pdf" TargetMode="External"/><Relationship Id="rId193" Type="http://schemas.openxmlformats.org/officeDocument/2006/relationships/hyperlink" Target="http://www.usrc.it/AppRendiConta/det_676_20200904.pdf" TargetMode="External"/><Relationship Id="rId192" Type="http://schemas.openxmlformats.org/officeDocument/2006/relationships/hyperlink" Target="http://www.usrc.it/AppRendiConta/det_675_20200904.pdf" TargetMode="External"/><Relationship Id="rId191" Type="http://schemas.openxmlformats.org/officeDocument/2006/relationships/hyperlink" Target="http://www.usrc.it/AppRendiConta/det_675_20200904.pdf" TargetMode="External"/><Relationship Id="rId187" Type="http://schemas.openxmlformats.org/officeDocument/2006/relationships/hyperlink" Target="http://www.usrc.it/AppRendiConta/det_671_20200903.pdf" TargetMode="External"/><Relationship Id="rId186" Type="http://schemas.openxmlformats.org/officeDocument/2006/relationships/hyperlink" Target="http://www.usrc.it/AppRendiConta/det_667_20200902.pdf" TargetMode="External"/><Relationship Id="rId185" Type="http://schemas.openxmlformats.org/officeDocument/2006/relationships/hyperlink" Target="http://www.usrc.it/AppRendiConta/det_667_20200902.pdf" TargetMode="External"/><Relationship Id="rId184" Type="http://schemas.openxmlformats.org/officeDocument/2006/relationships/hyperlink" Target="http://www.usrc.it/AppRendiConta/det_665_20200902.pdf" TargetMode="External"/><Relationship Id="rId189" Type="http://schemas.openxmlformats.org/officeDocument/2006/relationships/hyperlink" Target="http://www.usrc.it/AppRendiConta/det_673_20200904.pdf" TargetMode="External"/><Relationship Id="rId188" Type="http://schemas.openxmlformats.org/officeDocument/2006/relationships/hyperlink" Target="http://www.usrc.it/AppRendiConta/ALLEGATO%20ALLA%20DET_671-signed.pdf" TargetMode="External"/><Relationship Id="rId183" Type="http://schemas.openxmlformats.org/officeDocument/2006/relationships/hyperlink" Target="http://www.usrc.it/AppRendiConta/det_664_20200902.pdf" TargetMode="External"/><Relationship Id="rId182" Type="http://schemas.openxmlformats.org/officeDocument/2006/relationships/hyperlink" Target="http://www.usrc.it/AppRendiConta/ALLEGATO%20ALLA%20DET_661-signed.pdf" TargetMode="External"/><Relationship Id="rId181" Type="http://schemas.openxmlformats.org/officeDocument/2006/relationships/hyperlink" Target="http://www.usrc.it/AppRendiConta/det_661_20200901.pdf" TargetMode="External"/><Relationship Id="rId180" Type="http://schemas.openxmlformats.org/officeDocument/2006/relationships/hyperlink" Target="http://www.usrc.it/AppRendiConta/ALLEGATO%20ALLA%20DET_660-signed.pdf" TargetMode="External"/><Relationship Id="rId176" Type="http://schemas.openxmlformats.org/officeDocument/2006/relationships/hyperlink" Target="http://www.usrc.it/AppRendiConta/ALLEGATO%20ALLA%20DET_658-signed.pdf" TargetMode="External"/><Relationship Id="rId297" Type="http://schemas.openxmlformats.org/officeDocument/2006/relationships/hyperlink" Target="http://www.usrc.it/AppRendiConta/det_875_20201117.pdf" TargetMode="External"/><Relationship Id="rId175" Type="http://schemas.openxmlformats.org/officeDocument/2006/relationships/hyperlink" Target="http://www.usrc.it/AppRendiConta/det_658_20200901.pdf" TargetMode="External"/><Relationship Id="rId296" Type="http://schemas.openxmlformats.org/officeDocument/2006/relationships/hyperlink" Target="http://www.usrc.it/AppRendiConta/det_874_20201117.pdf" TargetMode="External"/><Relationship Id="rId174" Type="http://schemas.openxmlformats.org/officeDocument/2006/relationships/hyperlink" Target="http://www.usrc.it/AppRendiConta/ALLEGATO%20ALLA%20DET_657-signed.pdf" TargetMode="External"/><Relationship Id="rId295" Type="http://schemas.openxmlformats.org/officeDocument/2006/relationships/hyperlink" Target="http://www.usrc.it/AppRendiConta/det_873_20201117.pdf" TargetMode="External"/><Relationship Id="rId173" Type="http://schemas.openxmlformats.org/officeDocument/2006/relationships/hyperlink" Target="http://www.usrc.it/AppRendiConta/det_657_20200901.pdf" TargetMode="External"/><Relationship Id="rId294" Type="http://schemas.openxmlformats.org/officeDocument/2006/relationships/hyperlink" Target="http://www.usrc.it/AppRendiConta/det_872_20201117.pdf" TargetMode="External"/><Relationship Id="rId179" Type="http://schemas.openxmlformats.org/officeDocument/2006/relationships/hyperlink" Target="http://www.usrc.it/AppRendiConta/det_660_20200901.pdf" TargetMode="External"/><Relationship Id="rId178" Type="http://schemas.openxmlformats.org/officeDocument/2006/relationships/hyperlink" Target="http://www.usrc.it/AppRendiConta/ALLEGATO%20ALLA%20DET_659-signed.pdf" TargetMode="External"/><Relationship Id="rId299" Type="http://schemas.openxmlformats.org/officeDocument/2006/relationships/hyperlink" Target="http://www.usrc.it/AppRendiConta/det_877_20201117.pdf" TargetMode="External"/><Relationship Id="rId177" Type="http://schemas.openxmlformats.org/officeDocument/2006/relationships/hyperlink" Target="http://www.usrc.it/AppRendiConta/det_659_20200901.pdf" TargetMode="External"/><Relationship Id="rId298" Type="http://schemas.openxmlformats.org/officeDocument/2006/relationships/hyperlink" Target="http://www.usrc.it/AppRendiConta/det_876_20201117.pdf" TargetMode="External"/><Relationship Id="rId198" Type="http://schemas.openxmlformats.org/officeDocument/2006/relationships/hyperlink" Target="http://www.usrc.it/AppRendiConta/det_684_20200910.pdf" TargetMode="External"/><Relationship Id="rId197" Type="http://schemas.openxmlformats.org/officeDocument/2006/relationships/hyperlink" Target="http://www.usrc.it/AppRendiConta/ALLEGATO%20ALLA%20DET_683-signed.pdf" TargetMode="External"/><Relationship Id="rId196" Type="http://schemas.openxmlformats.org/officeDocument/2006/relationships/hyperlink" Target="http://www.usrc.it/AppRendiConta/det_683_20200910.pdf" TargetMode="External"/><Relationship Id="rId195" Type="http://schemas.openxmlformats.org/officeDocument/2006/relationships/hyperlink" Target="http://www.usrc.it/AppRendiConta/det_676_20200904.pdf" TargetMode="External"/><Relationship Id="rId199" Type="http://schemas.openxmlformats.org/officeDocument/2006/relationships/hyperlink" Target="http://www.usrc.it/AppRendiConta/ALLEGATO%20ALLA%20DET_684-signed.pdf" TargetMode="External"/><Relationship Id="rId150" Type="http://schemas.openxmlformats.org/officeDocument/2006/relationships/hyperlink" Target="http://www.usrc.it/AppRendiConta/det_606_20200805.pdf" TargetMode="External"/><Relationship Id="rId271" Type="http://schemas.openxmlformats.org/officeDocument/2006/relationships/hyperlink" Target="http://www.usrc.it/AppRendiConta/ALLEGATO%20ALLA%20DET_833-signed.pdf" TargetMode="External"/><Relationship Id="rId392" Type="http://schemas.openxmlformats.org/officeDocument/2006/relationships/hyperlink" Target="http://www.usrc.it/AppRendiConta/det_986_20201207.pdf" TargetMode="External"/><Relationship Id="rId270" Type="http://schemas.openxmlformats.org/officeDocument/2006/relationships/hyperlink" Target="http://www.usrc.it/AppRendiConta/det_833_20201102.pdf" TargetMode="External"/><Relationship Id="rId391" Type="http://schemas.openxmlformats.org/officeDocument/2006/relationships/hyperlink" Target="http://www.usrc.it/AppRendiConta/det_985_20201207.pdf" TargetMode="External"/><Relationship Id="rId390" Type="http://schemas.openxmlformats.org/officeDocument/2006/relationships/hyperlink" Target="http://www.usrc.it/AppRendiConta/det_985_20201207.pdf" TargetMode="External"/><Relationship Id="rId1" Type="http://schemas.openxmlformats.org/officeDocument/2006/relationships/hyperlink" Target="http://www.usrc.it/AppRendiConta/det_310_20200430.pdf" TargetMode="External"/><Relationship Id="rId2" Type="http://schemas.openxmlformats.org/officeDocument/2006/relationships/hyperlink" Target="http://www.usrc.it/AppRendiConta/det_336_20200507.pdf" TargetMode="External"/><Relationship Id="rId3" Type="http://schemas.openxmlformats.org/officeDocument/2006/relationships/hyperlink" Target="http://www.usrc.it/AppRendiConta/det_342_20200508.pdf" TargetMode="External"/><Relationship Id="rId149" Type="http://schemas.openxmlformats.org/officeDocument/2006/relationships/hyperlink" Target="http://www.usrc.it/AppRendiConta/ALLEGATO%20ALLA%20DET_605-signed.pdf" TargetMode="External"/><Relationship Id="rId4" Type="http://schemas.openxmlformats.org/officeDocument/2006/relationships/hyperlink" Target="http://www.usrc.it/AppRendiConta/det_345_20200508.pdf" TargetMode="External"/><Relationship Id="rId148" Type="http://schemas.openxmlformats.org/officeDocument/2006/relationships/hyperlink" Target="http://www.usrc.it/AppRendiConta/det_605_20200805.pdf" TargetMode="External"/><Relationship Id="rId269" Type="http://schemas.openxmlformats.org/officeDocument/2006/relationships/hyperlink" Target="http://www.usrc.it/AppRendiConta/ALLEGATO%20ALLA%20DET_832-signed.pdf" TargetMode="External"/><Relationship Id="rId9" Type="http://schemas.openxmlformats.org/officeDocument/2006/relationships/hyperlink" Target="http://www.usrc.it/AppRendiConta/det_353_20200512.pdf" TargetMode="External"/><Relationship Id="rId143" Type="http://schemas.openxmlformats.org/officeDocument/2006/relationships/hyperlink" Target="http://www.usrc.it/AppRendiConta/det_593_20200730.pdf" TargetMode="External"/><Relationship Id="rId264" Type="http://schemas.openxmlformats.org/officeDocument/2006/relationships/hyperlink" Target="http://www.usrc.it/AppRendiConta/det_830_20201102.pdf" TargetMode="External"/><Relationship Id="rId385" Type="http://schemas.openxmlformats.org/officeDocument/2006/relationships/hyperlink" Target="http://www.usrc.it/AppRendiConta/det_978_20201204.pdf" TargetMode="External"/><Relationship Id="rId142" Type="http://schemas.openxmlformats.org/officeDocument/2006/relationships/hyperlink" Target="http://www.usrc.it/AppRendiConta/det_586_20200723.pdf" TargetMode="External"/><Relationship Id="rId263" Type="http://schemas.openxmlformats.org/officeDocument/2006/relationships/hyperlink" Target="http://www.usrc.it/AppRendiConta/ALLEGATO%20ALLA%20DET_829-signed.pdf" TargetMode="External"/><Relationship Id="rId384" Type="http://schemas.openxmlformats.org/officeDocument/2006/relationships/hyperlink" Target="http://www.usrc.it/AppRendiConta/det_977_20201203.pdf" TargetMode="External"/><Relationship Id="rId141" Type="http://schemas.openxmlformats.org/officeDocument/2006/relationships/hyperlink" Target="http://www.usrc.it/AppRendiConta/det_585_20200723.pdf" TargetMode="External"/><Relationship Id="rId262" Type="http://schemas.openxmlformats.org/officeDocument/2006/relationships/hyperlink" Target="http://www.usrc.it/AppRendiConta/det_829_20201102.pdf" TargetMode="External"/><Relationship Id="rId383" Type="http://schemas.openxmlformats.org/officeDocument/2006/relationships/hyperlink" Target="http://www.usrc.it/AppRendiConta/det_977_20201203.pdf" TargetMode="External"/><Relationship Id="rId140" Type="http://schemas.openxmlformats.org/officeDocument/2006/relationships/hyperlink" Target="http://www.usrc.it/AppRendiConta/ALLEGATO%20ALLA%20DET_584-signed.pdf" TargetMode="External"/><Relationship Id="rId261" Type="http://schemas.openxmlformats.org/officeDocument/2006/relationships/hyperlink" Target="http://www.usrc.it/AppRendiConta/ALLEGATO%20ALLA%20DET_828-signed.pdf" TargetMode="External"/><Relationship Id="rId382" Type="http://schemas.openxmlformats.org/officeDocument/2006/relationships/hyperlink" Target="http://www.usrc.it/AppRendiConta/det_976_20201203.pdf" TargetMode="External"/><Relationship Id="rId5" Type="http://schemas.openxmlformats.org/officeDocument/2006/relationships/hyperlink" Target="http://www.usrc.it/AppRendiConta/det_350_20200512.pdf" TargetMode="External"/><Relationship Id="rId147" Type="http://schemas.openxmlformats.org/officeDocument/2006/relationships/hyperlink" Target="http://www.usrc.it/AppRendiConta/det_601_20200803.pdf" TargetMode="External"/><Relationship Id="rId268" Type="http://schemas.openxmlformats.org/officeDocument/2006/relationships/hyperlink" Target="http://www.usrc.it/AppRendiConta/det_832_20201102.pdf" TargetMode="External"/><Relationship Id="rId389" Type="http://schemas.openxmlformats.org/officeDocument/2006/relationships/hyperlink" Target="http://www.usrc.it/AppRendiConta/det_983_20201207.pdf" TargetMode="External"/><Relationship Id="rId6" Type="http://schemas.openxmlformats.org/officeDocument/2006/relationships/hyperlink" Target="http://www.usrc.it/AppRendiConta/det_351_20200512.pdf" TargetMode="External"/><Relationship Id="rId146" Type="http://schemas.openxmlformats.org/officeDocument/2006/relationships/hyperlink" Target="http://www.usrc.it/AppRendiConta/det_600_20200803.pdf" TargetMode="External"/><Relationship Id="rId267" Type="http://schemas.openxmlformats.org/officeDocument/2006/relationships/hyperlink" Target="http://www.usrc.it/AppRendiConta/ALLEGATO%20ALLA%20DET_831-signed.pdf" TargetMode="External"/><Relationship Id="rId388" Type="http://schemas.openxmlformats.org/officeDocument/2006/relationships/hyperlink" Target="http://www.usrc.it/AppRendiConta/det_983_20201207.pdf" TargetMode="External"/><Relationship Id="rId7" Type="http://schemas.openxmlformats.org/officeDocument/2006/relationships/hyperlink" Target="http://www.usrc.it/AppRendiConta/det_351_20200512.pdf" TargetMode="External"/><Relationship Id="rId145" Type="http://schemas.openxmlformats.org/officeDocument/2006/relationships/hyperlink" Target="http://www.usrc.it/AppRendiConta/det_599_20200803.pdf" TargetMode="External"/><Relationship Id="rId266" Type="http://schemas.openxmlformats.org/officeDocument/2006/relationships/hyperlink" Target="http://www.usrc.it/AppRendiConta/det_831_20201102.pdf" TargetMode="External"/><Relationship Id="rId387" Type="http://schemas.openxmlformats.org/officeDocument/2006/relationships/hyperlink" Target="http://www.usrc.it/AppRendiConta/det_982_20201207.pdf" TargetMode="External"/><Relationship Id="rId8" Type="http://schemas.openxmlformats.org/officeDocument/2006/relationships/hyperlink" Target="http://www.usrc.it/AppRendiConta/det_352_20200512.pdf" TargetMode="External"/><Relationship Id="rId144" Type="http://schemas.openxmlformats.org/officeDocument/2006/relationships/hyperlink" Target="http://www.usrc.it/AppRendiConta/ALLEGATO%20ALLA%20DET_593-signed.pdf" TargetMode="External"/><Relationship Id="rId265" Type="http://schemas.openxmlformats.org/officeDocument/2006/relationships/hyperlink" Target="http://www.usrc.it/AppRendiConta/ALLEGATO%20ALLA%20DET_830-signed.pdf" TargetMode="External"/><Relationship Id="rId386" Type="http://schemas.openxmlformats.org/officeDocument/2006/relationships/hyperlink" Target="http://www.usrc.it/AppRendiConta/det_981_20201207.pdf" TargetMode="External"/><Relationship Id="rId260" Type="http://schemas.openxmlformats.org/officeDocument/2006/relationships/hyperlink" Target="http://www.usrc.it/AppRendiConta/det_828_20201102.pdf" TargetMode="External"/><Relationship Id="rId381" Type="http://schemas.openxmlformats.org/officeDocument/2006/relationships/hyperlink" Target="http://www.usrc.it/AppRendiConta/det_976_20201203.pdf" TargetMode="External"/><Relationship Id="rId380" Type="http://schemas.openxmlformats.org/officeDocument/2006/relationships/hyperlink" Target="http://www.usrc.it/AppRendiConta/det_973_20201202.pdf" TargetMode="External"/><Relationship Id="rId139" Type="http://schemas.openxmlformats.org/officeDocument/2006/relationships/hyperlink" Target="http://www.usrc.it/AppRendiConta/det_584_20200723.pdf" TargetMode="External"/><Relationship Id="rId138" Type="http://schemas.openxmlformats.org/officeDocument/2006/relationships/hyperlink" Target="http://www.usrc.it/AppRendiConta/ALLEGATO%20ALLA%20DET_583-signed.pdf" TargetMode="External"/><Relationship Id="rId259" Type="http://schemas.openxmlformats.org/officeDocument/2006/relationships/hyperlink" Target="http://www.usrc.it/AppRendiConta/ALLEGATO%20ALLA%20DET_828-signed.pdf" TargetMode="External"/><Relationship Id="rId137" Type="http://schemas.openxmlformats.org/officeDocument/2006/relationships/hyperlink" Target="http://www.usrc.it/AppRendiConta/det_583_20200723.pdf" TargetMode="External"/><Relationship Id="rId258" Type="http://schemas.openxmlformats.org/officeDocument/2006/relationships/hyperlink" Target="http://www.usrc.it/AppRendiConta/det_828_20201102.pdf" TargetMode="External"/><Relationship Id="rId379" Type="http://schemas.openxmlformats.org/officeDocument/2006/relationships/hyperlink" Target="http://www.usrc.it/AppRendiConta/det_971_20201202.pdf" TargetMode="External"/><Relationship Id="rId132" Type="http://schemas.openxmlformats.org/officeDocument/2006/relationships/hyperlink" Target="http://www.usrc.it/AppRendiConta/ALLEGATO%20ALLA%20DET_579-signed.pdf" TargetMode="External"/><Relationship Id="rId253" Type="http://schemas.openxmlformats.org/officeDocument/2006/relationships/hyperlink" Target="http://www.usrc.it/AppRendiConta/det_796_20201023.pdf" TargetMode="External"/><Relationship Id="rId374" Type="http://schemas.openxmlformats.org/officeDocument/2006/relationships/hyperlink" Target="http://www.usrc.it/AppRendiConta/det_965_20201202.pdf" TargetMode="External"/><Relationship Id="rId131" Type="http://schemas.openxmlformats.org/officeDocument/2006/relationships/hyperlink" Target="http://www.usrc.it/AppRendiConta/det_579_20200722.pdf" TargetMode="External"/><Relationship Id="rId252" Type="http://schemas.openxmlformats.org/officeDocument/2006/relationships/hyperlink" Target="http://www.usrc.it/AppRendiConta/det_791_20201021.pdf" TargetMode="External"/><Relationship Id="rId373" Type="http://schemas.openxmlformats.org/officeDocument/2006/relationships/hyperlink" Target="http://www.usrc.it/AppRendiConta/det_964_20201202.pdf" TargetMode="External"/><Relationship Id="rId130" Type="http://schemas.openxmlformats.org/officeDocument/2006/relationships/hyperlink" Target="http://www.usrc.it/AppRendiConta/ALLEGATO%20ALLA%20DET_578-signed.pdf" TargetMode="External"/><Relationship Id="rId251" Type="http://schemas.openxmlformats.org/officeDocument/2006/relationships/hyperlink" Target="http://www.usrc.it/AppRendiConta/det_790_20201020.pdf" TargetMode="External"/><Relationship Id="rId372" Type="http://schemas.openxmlformats.org/officeDocument/2006/relationships/hyperlink" Target="http://www.usrc.it/AppRendiConta/det_963_20201202.pdf" TargetMode="External"/><Relationship Id="rId250" Type="http://schemas.openxmlformats.org/officeDocument/2006/relationships/hyperlink" Target="http://www.usrc.it/AppRendiConta/det_788_20201020.pdf" TargetMode="External"/><Relationship Id="rId371" Type="http://schemas.openxmlformats.org/officeDocument/2006/relationships/hyperlink" Target="http://www.usrc.it/AppRendiConta/det_962_20201202.pdf" TargetMode="External"/><Relationship Id="rId136" Type="http://schemas.openxmlformats.org/officeDocument/2006/relationships/hyperlink" Target="http://www.usrc.it/AppRendiConta/ALLEGATO%20ALLA%20DET_582-signed.pdf" TargetMode="External"/><Relationship Id="rId257" Type="http://schemas.openxmlformats.org/officeDocument/2006/relationships/hyperlink" Target="http://www.usrc.it/AppRendiConta/det_827_20201031.pdf" TargetMode="External"/><Relationship Id="rId378" Type="http://schemas.openxmlformats.org/officeDocument/2006/relationships/hyperlink" Target="http://www.usrc.it/AppRendiConta/det_970_20201202.pdf" TargetMode="External"/><Relationship Id="rId135" Type="http://schemas.openxmlformats.org/officeDocument/2006/relationships/hyperlink" Target="http://www.usrc.it/AppRendiConta/det_582_20200723.pdf" TargetMode="External"/><Relationship Id="rId256" Type="http://schemas.openxmlformats.org/officeDocument/2006/relationships/hyperlink" Target="http://www.usrc.it/AppRendiConta/det_826_20201031.pdf" TargetMode="External"/><Relationship Id="rId377" Type="http://schemas.openxmlformats.org/officeDocument/2006/relationships/hyperlink" Target="http://www.usrc.it/AppRendiConta/det_968_20201202.pdf" TargetMode="External"/><Relationship Id="rId134" Type="http://schemas.openxmlformats.org/officeDocument/2006/relationships/hyperlink" Target="http://www.usrc.it/AppRendiConta/ALLEGATO%20ALLA%20DET_580-signed.pdf" TargetMode="External"/><Relationship Id="rId255" Type="http://schemas.openxmlformats.org/officeDocument/2006/relationships/hyperlink" Target="http://www.usrc.it/AppRendiConta/det_813_20201028.pdf" TargetMode="External"/><Relationship Id="rId376" Type="http://schemas.openxmlformats.org/officeDocument/2006/relationships/hyperlink" Target="http://www.usrc.it/AppRendiConta/det_967_20201202.pdf" TargetMode="External"/><Relationship Id="rId133" Type="http://schemas.openxmlformats.org/officeDocument/2006/relationships/hyperlink" Target="http://www.usrc.it/AppRendiConta/det_580_20200722.pdf" TargetMode="External"/><Relationship Id="rId254" Type="http://schemas.openxmlformats.org/officeDocument/2006/relationships/hyperlink" Target="http://www.usrc.it/AppRendiConta/det_805_20201027.pdf" TargetMode="External"/><Relationship Id="rId375" Type="http://schemas.openxmlformats.org/officeDocument/2006/relationships/hyperlink" Target="http://www.usrc.it/AppRendiConta/det_966_20201202.pdf" TargetMode="External"/><Relationship Id="rId172" Type="http://schemas.openxmlformats.org/officeDocument/2006/relationships/hyperlink" Target="http://www.usrc.it/AppRendiConta/det_642_20200825.pdf" TargetMode="External"/><Relationship Id="rId293" Type="http://schemas.openxmlformats.org/officeDocument/2006/relationships/hyperlink" Target="http://www.usrc.it/AppRendiConta/det_868_20201112.pdf" TargetMode="External"/><Relationship Id="rId171" Type="http://schemas.openxmlformats.org/officeDocument/2006/relationships/hyperlink" Target="http://www.usrc.it/AppRendiConta/det_640_20200825.pdf" TargetMode="External"/><Relationship Id="rId292" Type="http://schemas.openxmlformats.org/officeDocument/2006/relationships/hyperlink" Target="http://www.usrc.it/AppRendiConta/det_863_20201112.pdf" TargetMode="External"/><Relationship Id="rId170" Type="http://schemas.openxmlformats.org/officeDocument/2006/relationships/hyperlink" Target="http://www.usrc.it/AppRendiConta/det_639_20200825.pdf" TargetMode="External"/><Relationship Id="rId291" Type="http://schemas.openxmlformats.org/officeDocument/2006/relationships/hyperlink" Target="http://www.usrc.it/AppRendiConta/ALLEGATO%20ALLA%20DET_861-signed.pdf" TargetMode="External"/><Relationship Id="rId290" Type="http://schemas.openxmlformats.org/officeDocument/2006/relationships/hyperlink" Target="http://www.usrc.it/AppRendiConta/det_861_20201112.pdf" TargetMode="External"/><Relationship Id="rId165" Type="http://schemas.openxmlformats.org/officeDocument/2006/relationships/hyperlink" Target="http://www.usrc.it/AppRendiConta/det_636_20200825.pdf" TargetMode="External"/><Relationship Id="rId286" Type="http://schemas.openxmlformats.org/officeDocument/2006/relationships/hyperlink" Target="http://www.usrc.it/AppRendiConta/det_859_20201112.pdf" TargetMode="External"/><Relationship Id="rId164" Type="http://schemas.openxmlformats.org/officeDocument/2006/relationships/hyperlink" Target="http://www.usrc.it/AppRendiConta/det_628_20200811.pdf" TargetMode="External"/><Relationship Id="rId285" Type="http://schemas.openxmlformats.org/officeDocument/2006/relationships/hyperlink" Target="http://www.usrc.it/AppRendiConta/ALLEGATO%20ALLA%20DET_858-signed.pdf" TargetMode="External"/><Relationship Id="rId163" Type="http://schemas.openxmlformats.org/officeDocument/2006/relationships/hyperlink" Target="http://www.usrc.it/AppRendiConta/det_627_20200811.pdf" TargetMode="External"/><Relationship Id="rId284" Type="http://schemas.openxmlformats.org/officeDocument/2006/relationships/hyperlink" Target="http://www.usrc.it/AppRendiConta/det_858_20201112.pdf" TargetMode="External"/><Relationship Id="rId162" Type="http://schemas.openxmlformats.org/officeDocument/2006/relationships/hyperlink" Target="http://www.usrc.it/AppRendiConta/det_626_20200811.pdf" TargetMode="External"/><Relationship Id="rId283" Type="http://schemas.openxmlformats.org/officeDocument/2006/relationships/hyperlink" Target="http://www.usrc.it/AppRendiConta/det_853_20201110.pdf" TargetMode="External"/><Relationship Id="rId169" Type="http://schemas.openxmlformats.org/officeDocument/2006/relationships/hyperlink" Target="http://www.usrc.it/AppRendiConta/ALLEGATO%20ALLA%20DET_638-signed.pdf" TargetMode="External"/><Relationship Id="rId168" Type="http://schemas.openxmlformats.org/officeDocument/2006/relationships/hyperlink" Target="http://www.usrc.it/AppRendiConta/det_638_20200825.pdf" TargetMode="External"/><Relationship Id="rId289" Type="http://schemas.openxmlformats.org/officeDocument/2006/relationships/hyperlink" Target="http://www.usrc.it/AppRendiConta/ALLEGATO%20ALLA%20DET_860-signed.pdf" TargetMode="External"/><Relationship Id="rId167" Type="http://schemas.openxmlformats.org/officeDocument/2006/relationships/hyperlink" Target="http://www.usrc.it/AppRendiConta/ALLEGATO%20ALLA%20DET_637-signed.pdf" TargetMode="External"/><Relationship Id="rId288" Type="http://schemas.openxmlformats.org/officeDocument/2006/relationships/hyperlink" Target="http://www.usrc.it/AppRendiConta/det_860_20201112.pdf" TargetMode="External"/><Relationship Id="rId166" Type="http://schemas.openxmlformats.org/officeDocument/2006/relationships/hyperlink" Target="http://www.usrc.it/AppRendiConta/det_637_20200825.pdf" TargetMode="External"/><Relationship Id="rId287" Type="http://schemas.openxmlformats.org/officeDocument/2006/relationships/hyperlink" Target="http://www.usrc.it/AppRendiConta/ALLEGATO%20ALLA%20DET_859-signed.pdf" TargetMode="External"/><Relationship Id="rId161" Type="http://schemas.openxmlformats.org/officeDocument/2006/relationships/hyperlink" Target="http://www.usrc.it/AppRendiConta/det_620_20200810.pdf" TargetMode="External"/><Relationship Id="rId282" Type="http://schemas.openxmlformats.org/officeDocument/2006/relationships/hyperlink" Target="http://www.usrc.it/AppRendiConta/det_852_20201110.pdf" TargetMode="External"/><Relationship Id="rId160" Type="http://schemas.openxmlformats.org/officeDocument/2006/relationships/hyperlink" Target="http://www.usrc.it/AppRendiConta/det_619_20200810.pdf" TargetMode="External"/><Relationship Id="rId281" Type="http://schemas.openxmlformats.org/officeDocument/2006/relationships/hyperlink" Target="http://www.usrc.it/AppRendiConta/det_851_20201110.pdf" TargetMode="External"/><Relationship Id="rId280" Type="http://schemas.openxmlformats.org/officeDocument/2006/relationships/hyperlink" Target="http://www.usrc.it/AppRendiConta/det_850_20201110.pdf" TargetMode="External"/><Relationship Id="rId159" Type="http://schemas.openxmlformats.org/officeDocument/2006/relationships/hyperlink" Target="http://www.usrc.it/AppRendiConta/det_618_20200810.pdf" TargetMode="External"/><Relationship Id="rId154" Type="http://schemas.openxmlformats.org/officeDocument/2006/relationships/hyperlink" Target="http://www.usrc.it/AppRendiConta/det_608_20200805.pdf" TargetMode="External"/><Relationship Id="rId275" Type="http://schemas.openxmlformats.org/officeDocument/2006/relationships/hyperlink" Target="http://www.usrc.it/AppRendiConta/det_840_20201106.pdf" TargetMode="External"/><Relationship Id="rId396" Type="http://schemas.openxmlformats.org/officeDocument/2006/relationships/hyperlink" Target="http://www.usrc.it/AppRendiConta/det_991_20201210.pdf" TargetMode="External"/><Relationship Id="rId153" Type="http://schemas.openxmlformats.org/officeDocument/2006/relationships/hyperlink" Target="http://www.usrc.it/AppRendiConta/ALLEGATO%20ALLA%20DET_607-signed.pdf" TargetMode="External"/><Relationship Id="rId274" Type="http://schemas.openxmlformats.org/officeDocument/2006/relationships/hyperlink" Target="http://www.usrc.it/AppRendiConta/det_837_20201104.pdf" TargetMode="External"/><Relationship Id="rId395" Type="http://schemas.openxmlformats.org/officeDocument/2006/relationships/hyperlink" Target="http://www.usrc.it/AppRendiConta/det_990_20201210.pdf" TargetMode="External"/><Relationship Id="rId152" Type="http://schemas.openxmlformats.org/officeDocument/2006/relationships/hyperlink" Target="http://www.usrc.it/AppRendiConta/det_607_20200805.pdf" TargetMode="External"/><Relationship Id="rId273" Type="http://schemas.openxmlformats.org/officeDocument/2006/relationships/hyperlink" Target="http://www.usrc.it/AppRendiConta/det_836_20201104.pdf" TargetMode="External"/><Relationship Id="rId394" Type="http://schemas.openxmlformats.org/officeDocument/2006/relationships/hyperlink" Target="http://www.usrc.it/AppRendiConta/det_989_20201210.pdf" TargetMode="External"/><Relationship Id="rId151" Type="http://schemas.openxmlformats.org/officeDocument/2006/relationships/hyperlink" Target="http://www.usrc.it/AppRendiConta/ALLEGATO%20ALLA%20DET_606-signed.pdf" TargetMode="External"/><Relationship Id="rId272" Type="http://schemas.openxmlformats.org/officeDocument/2006/relationships/hyperlink" Target="http://www.usrc.it/AppRendiConta/det_836_20201104.pdf" TargetMode="External"/><Relationship Id="rId393" Type="http://schemas.openxmlformats.org/officeDocument/2006/relationships/hyperlink" Target="http://www.usrc.it/AppRendiConta/det_987_20201209.pdf" TargetMode="External"/><Relationship Id="rId158" Type="http://schemas.openxmlformats.org/officeDocument/2006/relationships/hyperlink" Target="http://www.usrc.it/AppRendiConta/det_614_20200807.pdf" TargetMode="External"/><Relationship Id="rId279" Type="http://schemas.openxmlformats.org/officeDocument/2006/relationships/hyperlink" Target="http://www.usrc.it/AppRendiConta/det_849_20201110.pdf" TargetMode="External"/><Relationship Id="rId157" Type="http://schemas.openxmlformats.org/officeDocument/2006/relationships/hyperlink" Target="http://www.usrc.it/AppRendiConta/det_613_20200807.pdf" TargetMode="External"/><Relationship Id="rId278" Type="http://schemas.openxmlformats.org/officeDocument/2006/relationships/hyperlink" Target="http://www.usrc.it/AppRendiConta/det_846_20201110.pdf" TargetMode="External"/><Relationship Id="rId399" Type="http://schemas.openxmlformats.org/officeDocument/2006/relationships/hyperlink" Target="http://www.usrc.it/AppRendiConta/ALLEGATO%20ALLA%20DET_992-signed.pdf" TargetMode="External"/><Relationship Id="rId156" Type="http://schemas.openxmlformats.org/officeDocument/2006/relationships/hyperlink" Target="http://www.usrc.it/AppRendiConta/det_609_20200805.pdf" TargetMode="External"/><Relationship Id="rId277" Type="http://schemas.openxmlformats.org/officeDocument/2006/relationships/hyperlink" Target="http://www.usrc.it/AppRendiConta/det_845_20201110.pdf" TargetMode="External"/><Relationship Id="rId398" Type="http://schemas.openxmlformats.org/officeDocument/2006/relationships/hyperlink" Target="http://www.usrc.it/AppRendiConta/det_992_20201210.pdf" TargetMode="External"/><Relationship Id="rId155" Type="http://schemas.openxmlformats.org/officeDocument/2006/relationships/hyperlink" Target="http://www.usrc.it/AppRendiConta/ALLEGATO%20ALLA%20DET_608-signed.pdf" TargetMode="External"/><Relationship Id="rId276" Type="http://schemas.openxmlformats.org/officeDocument/2006/relationships/hyperlink" Target="http://www.usrc.it/AppRendiConta/det_841_20201106.pdf" TargetMode="External"/><Relationship Id="rId397" Type="http://schemas.openxmlformats.org/officeDocument/2006/relationships/hyperlink" Target="http://www.usrc.it/AppRendiConta/ALLEGATO%20ALLA%20DET_991-signed.pdf" TargetMode="External"/><Relationship Id="rId40" Type="http://schemas.openxmlformats.org/officeDocument/2006/relationships/hyperlink" Target="http://www.usrc.it/AppRendiConta/det_412_20200528.pdf" TargetMode="External"/><Relationship Id="rId42" Type="http://schemas.openxmlformats.org/officeDocument/2006/relationships/hyperlink" Target="http://www.usrc.it/AppRendiConta/det_414_20200528.pdf" TargetMode="External"/><Relationship Id="rId41" Type="http://schemas.openxmlformats.org/officeDocument/2006/relationships/hyperlink" Target="http://www.usrc.it/AppRendiConta/det_413_20200528.pdf" TargetMode="External"/><Relationship Id="rId44" Type="http://schemas.openxmlformats.org/officeDocument/2006/relationships/hyperlink" Target="http://www.usrc.it/AppRendiConta/det_428_20200608.pdf" TargetMode="External"/><Relationship Id="rId43" Type="http://schemas.openxmlformats.org/officeDocument/2006/relationships/hyperlink" Target="http://www.usrc.it/AppRendiConta/det_427_20200608.pdf" TargetMode="External"/><Relationship Id="rId46" Type="http://schemas.openxmlformats.org/officeDocument/2006/relationships/hyperlink" Target="http://www.usrc.it/AppRendiConta/det_430_20200608.pdf" TargetMode="External"/><Relationship Id="rId45" Type="http://schemas.openxmlformats.org/officeDocument/2006/relationships/hyperlink" Target="http://www.usrc.it/AppRendiConta/det_429_20200608.pdf" TargetMode="External"/><Relationship Id="rId48" Type="http://schemas.openxmlformats.org/officeDocument/2006/relationships/hyperlink" Target="http://www.usrc.it/AppRendiConta/det_438_20200611.pdf" TargetMode="External"/><Relationship Id="rId47" Type="http://schemas.openxmlformats.org/officeDocument/2006/relationships/hyperlink" Target="http://www.usrc.it/AppRendiConta/det_434_20200609.pdf" TargetMode="External"/><Relationship Id="rId49" Type="http://schemas.openxmlformats.org/officeDocument/2006/relationships/hyperlink" Target="http://www.usrc.it/AppRendiConta/det_440_20200611.pdf" TargetMode="External"/><Relationship Id="rId31" Type="http://schemas.openxmlformats.org/officeDocument/2006/relationships/hyperlink" Target="http://www.usrc.it/AppRendiConta/det_391_20200521.pdf" TargetMode="External"/><Relationship Id="rId30" Type="http://schemas.openxmlformats.org/officeDocument/2006/relationships/hyperlink" Target="http://www.usrc.it/AppRendiConta/det_384_20200519.pdf" TargetMode="External"/><Relationship Id="rId33" Type="http://schemas.openxmlformats.org/officeDocument/2006/relationships/hyperlink" Target="http://www.usrc.it/AppRendiConta/det_393_20200521.pdf" TargetMode="External"/><Relationship Id="rId32" Type="http://schemas.openxmlformats.org/officeDocument/2006/relationships/hyperlink" Target="http://www.usrc.it/AppRendiConta/det_392_20200521.pdf" TargetMode="External"/><Relationship Id="rId35" Type="http://schemas.openxmlformats.org/officeDocument/2006/relationships/hyperlink" Target="http://www.usrc.it/AppRendiConta/det_396_20200522.pdf" TargetMode="External"/><Relationship Id="rId34" Type="http://schemas.openxmlformats.org/officeDocument/2006/relationships/hyperlink" Target="http://www.usrc.it/AppRendiConta/det_396_20200522.pdf" TargetMode="External"/><Relationship Id="rId37" Type="http://schemas.openxmlformats.org/officeDocument/2006/relationships/hyperlink" Target="http://www.usrc.it/AppRendiConta/det_407_20200527.pdf" TargetMode="External"/><Relationship Id="rId36" Type="http://schemas.openxmlformats.org/officeDocument/2006/relationships/hyperlink" Target="http://www.usrc.it/AppRendiConta/det_407_20200527.pdf" TargetMode="External"/><Relationship Id="rId39" Type="http://schemas.openxmlformats.org/officeDocument/2006/relationships/hyperlink" Target="http://www.usrc.it/AppRendiConta/det_410_20200528.pdf" TargetMode="External"/><Relationship Id="rId38" Type="http://schemas.openxmlformats.org/officeDocument/2006/relationships/hyperlink" Target="http://www.usrc.it/AppRendiConta/det_408_20200527.pdf" TargetMode="External"/><Relationship Id="rId20" Type="http://schemas.openxmlformats.org/officeDocument/2006/relationships/hyperlink" Target="http://www.usrc.it/AppRendiConta/det_366_20200515.pdf" TargetMode="External"/><Relationship Id="rId22" Type="http://schemas.openxmlformats.org/officeDocument/2006/relationships/hyperlink" Target="http://www.usrc.it/AppRendiConta/det_368_20200515.pdf" TargetMode="External"/><Relationship Id="rId21" Type="http://schemas.openxmlformats.org/officeDocument/2006/relationships/hyperlink" Target="http://www.usrc.it/AppRendiConta/det_367_20200515.pdf" TargetMode="External"/><Relationship Id="rId24" Type="http://schemas.openxmlformats.org/officeDocument/2006/relationships/hyperlink" Target="http://www.usrc.it/AppRendiConta/det_370_20200515.pdf" TargetMode="External"/><Relationship Id="rId23" Type="http://schemas.openxmlformats.org/officeDocument/2006/relationships/hyperlink" Target="http://www.usrc.it/AppRendiConta/det_369_20200515.pdf" TargetMode="External"/><Relationship Id="rId409" Type="http://schemas.openxmlformats.org/officeDocument/2006/relationships/hyperlink" Target="http://www.usrc.it/AppRendiConta/ALLEGATO%20ALLA%20DET_1001-signed.pdf" TargetMode="External"/><Relationship Id="rId404" Type="http://schemas.openxmlformats.org/officeDocument/2006/relationships/hyperlink" Target="http://www.usrc.it/AppRendiConta/det_996_20201210.pdf" TargetMode="External"/><Relationship Id="rId403" Type="http://schemas.openxmlformats.org/officeDocument/2006/relationships/hyperlink" Target="http://www.usrc.it/AppRendiConta/det_995_20201210.pdf" TargetMode="External"/><Relationship Id="rId402" Type="http://schemas.openxmlformats.org/officeDocument/2006/relationships/hyperlink" Target="http://www.usrc.it/AppRendiConta/det_994_20201210.pdf" TargetMode="External"/><Relationship Id="rId401" Type="http://schemas.openxmlformats.org/officeDocument/2006/relationships/hyperlink" Target="http://www.usrc.it/AppRendiConta/ALLEGATO%20ALLA%20DET_993-signed.pdf" TargetMode="External"/><Relationship Id="rId408" Type="http://schemas.openxmlformats.org/officeDocument/2006/relationships/hyperlink" Target="http://www.usrc.it/AppRendiConta/det_1001_20201214.pdf" TargetMode="External"/><Relationship Id="rId407" Type="http://schemas.openxmlformats.org/officeDocument/2006/relationships/hyperlink" Target="http://www.usrc.it/AppRendiConta/ALLEGATO%20ALLA%20DET_1001-signed.pdf" TargetMode="External"/><Relationship Id="rId406" Type="http://schemas.openxmlformats.org/officeDocument/2006/relationships/hyperlink" Target="http://www.usrc.it/AppRendiConta/det_1001_20201214.pdf" TargetMode="External"/><Relationship Id="rId405" Type="http://schemas.openxmlformats.org/officeDocument/2006/relationships/hyperlink" Target="http://www.usrc.it/AppRendiConta/det_1000_20201212.pdf" TargetMode="External"/><Relationship Id="rId26" Type="http://schemas.openxmlformats.org/officeDocument/2006/relationships/hyperlink" Target="http://www.usrc.it/AppRendiConta/det_372_20200515.pdf" TargetMode="External"/><Relationship Id="rId25" Type="http://schemas.openxmlformats.org/officeDocument/2006/relationships/hyperlink" Target="http://www.usrc.it/AppRendiConta/det_371_20200515.pdf" TargetMode="External"/><Relationship Id="rId28" Type="http://schemas.openxmlformats.org/officeDocument/2006/relationships/hyperlink" Target="http://www.usrc.it/AppRendiConta/det_374_20200515.pdf" TargetMode="External"/><Relationship Id="rId27" Type="http://schemas.openxmlformats.org/officeDocument/2006/relationships/hyperlink" Target="http://www.usrc.it/AppRendiConta/det_373_20200515.pdf" TargetMode="External"/><Relationship Id="rId400" Type="http://schemas.openxmlformats.org/officeDocument/2006/relationships/hyperlink" Target="http://www.usrc.it/AppRendiConta/det_993_20201210.pdf" TargetMode="External"/><Relationship Id="rId29" Type="http://schemas.openxmlformats.org/officeDocument/2006/relationships/hyperlink" Target="http://www.usrc.it/AppRendiConta/det_376_20200518.pdf" TargetMode="External"/><Relationship Id="rId11" Type="http://schemas.openxmlformats.org/officeDocument/2006/relationships/hyperlink" Target="http://www.usrc.it/AppRendiConta/det_358_20200514.pdf" TargetMode="External"/><Relationship Id="rId10" Type="http://schemas.openxmlformats.org/officeDocument/2006/relationships/hyperlink" Target="http://www.usrc.it/AppRendiConta/det_354_20200512.pdf" TargetMode="External"/><Relationship Id="rId13" Type="http://schemas.openxmlformats.org/officeDocument/2006/relationships/hyperlink" Target="http://www.usrc.it/AppRendiConta/det_358_20200514.pdf" TargetMode="External"/><Relationship Id="rId12" Type="http://schemas.openxmlformats.org/officeDocument/2006/relationships/hyperlink" Target="http://www.usrc.it/AppRendiConta/det_358_20200514.pdf" TargetMode="External"/><Relationship Id="rId15" Type="http://schemas.openxmlformats.org/officeDocument/2006/relationships/hyperlink" Target="http://www.usrc.it/AppRendiConta/det_361_20200515.pdf" TargetMode="External"/><Relationship Id="rId14" Type="http://schemas.openxmlformats.org/officeDocument/2006/relationships/hyperlink" Target="http://www.usrc.it/AppRendiConta/det_358_20200514.pdf" TargetMode="External"/><Relationship Id="rId17" Type="http://schemas.openxmlformats.org/officeDocument/2006/relationships/hyperlink" Target="http://www.usrc.it/AppRendiConta/det_363_20200515.pdf" TargetMode="External"/><Relationship Id="rId16" Type="http://schemas.openxmlformats.org/officeDocument/2006/relationships/hyperlink" Target="http://www.usrc.it/AppRendiConta/det_362_20200515.pdf" TargetMode="External"/><Relationship Id="rId19" Type="http://schemas.openxmlformats.org/officeDocument/2006/relationships/hyperlink" Target="http://www.usrc.it/AppRendiConta/det_365_20200515.pdf" TargetMode="External"/><Relationship Id="rId18" Type="http://schemas.openxmlformats.org/officeDocument/2006/relationships/hyperlink" Target="http://www.usrc.it/AppRendiConta/det_364_20200515.pdf" TargetMode="External"/><Relationship Id="rId84" Type="http://schemas.openxmlformats.org/officeDocument/2006/relationships/hyperlink" Target="http://www.usrc.it/AppRendiConta/det_509_20200701.pdf" TargetMode="External"/><Relationship Id="rId83" Type="http://schemas.openxmlformats.org/officeDocument/2006/relationships/hyperlink" Target="http://www.usrc.it/AppRendiConta/det_508_20200701.pdf" TargetMode="External"/><Relationship Id="rId86" Type="http://schemas.openxmlformats.org/officeDocument/2006/relationships/hyperlink" Target="http://www.usrc.it/AppRendiConta/det_518_20200708.pdf" TargetMode="External"/><Relationship Id="rId85" Type="http://schemas.openxmlformats.org/officeDocument/2006/relationships/hyperlink" Target="http://www.usrc.it/AppRendiConta/ALLEGATO%20ALLA%20DET_509-signed.pdf" TargetMode="External"/><Relationship Id="rId88" Type="http://schemas.openxmlformats.org/officeDocument/2006/relationships/hyperlink" Target="http://www.usrc.it/AppRendiConta/det_520_20200708.pdf" TargetMode="External"/><Relationship Id="rId87" Type="http://schemas.openxmlformats.org/officeDocument/2006/relationships/hyperlink" Target="http://www.usrc.it/AppRendiConta/det_519_20200708.pdf" TargetMode="External"/><Relationship Id="rId89" Type="http://schemas.openxmlformats.org/officeDocument/2006/relationships/hyperlink" Target="http://www.usrc.it/AppRendiConta/det_521_20200709.pdf" TargetMode="External"/><Relationship Id="rId80" Type="http://schemas.openxmlformats.org/officeDocument/2006/relationships/hyperlink" Target="http://www.usrc.it/AppRendiConta/det_498_20200630.pdf" TargetMode="External"/><Relationship Id="rId82" Type="http://schemas.openxmlformats.org/officeDocument/2006/relationships/hyperlink" Target="http://www.usrc.it/AppRendiConta/det_502_20200701.pdf" TargetMode="External"/><Relationship Id="rId81" Type="http://schemas.openxmlformats.org/officeDocument/2006/relationships/hyperlink" Target="http://www.usrc.it/AppRendiConta/det_499_20200630.pdf" TargetMode="External"/><Relationship Id="rId73" Type="http://schemas.openxmlformats.org/officeDocument/2006/relationships/hyperlink" Target="http://www.usrc.it/AppRendiConta/det_486_20200629.pdf" TargetMode="External"/><Relationship Id="rId72" Type="http://schemas.openxmlformats.org/officeDocument/2006/relationships/hyperlink" Target="http://www.usrc.it/AppRendiConta/det_485_20200629.pdf" TargetMode="External"/><Relationship Id="rId75" Type="http://schemas.openxmlformats.org/officeDocument/2006/relationships/hyperlink" Target="http://www.usrc.it/AppRendiConta/det_492_20200629.pdf" TargetMode="External"/><Relationship Id="rId74" Type="http://schemas.openxmlformats.org/officeDocument/2006/relationships/hyperlink" Target="http://www.usrc.it/AppRendiConta/det_490_20200629.pdf" TargetMode="External"/><Relationship Id="rId77" Type="http://schemas.openxmlformats.org/officeDocument/2006/relationships/hyperlink" Target="http://www.usrc.it/AppRendiConta/det_495_20200630.pdf" TargetMode="External"/><Relationship Id="rId76" Type="http://schemas.openxmlformats.org/officeDocument/2006/relationships/hyperlink" Target="http://www.usrc.it/AppRendiConta/det_494_20200630.pdf" TargetMode="External"/><Relationship Id="rId79" Type="http://schemas.openxmlformats.org/officeDocument/2006/relationships/hyperlink" Target="http://www.usrc.it/AppRendiConta/det_497_20200630.pdf" TargetMode="External"/><Relationship Id="rId78" Type="http://schemas.openxmlformats.org/officeDocument/2006/relationships/hyperlink" Target="http://www.usrc.it/AppRendiConta/det_496_20200630.pdf" TargetMode="External"/><Relationship Id="rId71" Type="http://schemas.openxmlformats.org/officeDocument/2006/relationships/hyperlink" Target="http://www.usrc.it/AppRendiConta/det_483_20200619.pdf" TargetMode="External"/><Relationship Id="rId70" Type="http://schemas.openxmlformats.org/officeDocument/2006/relationships/hyperlink" Target="http://www.usrc.it/AppRendiConta/det_481_20200619.pdf" TargetMode="External"/><Relationship Id="rId62" Type="http://schemas.openxmlformats.org/officeDocument/2006/relationships/hyperlink" Target="http://www.usrc.it/AppRendiConta/det_461_20200616.pdf" TargetMode="External"/><Relationship Id="rId61" Type="http://schemas.openxmlformats.org/officeDocument/2006/relationships/hyperlink" Target="http://www.usrc.it/AppRendiConta/det_460_20200616.pdf" TargetMode="External"/><Relationship Id="rId64" Type="http://schemas.openxmlformats.org/officeDocument/2006/relationships/hyperlink" Target="http://www.usrc.it/AppRendiConta/det_474_20200619.pdf" TargetMode="External"/><Relationship Id="rId63" Type="http://schemas.openxmlformats.org/officeDocument/2006/relationships/hyperlink" Target="http://www.usrc.it/AppRendiConta/det_473_20200619.pdf" TargetMode="External"/><Relationship Id="rId66" Type="http://schemas.openxmlformats.org/officeDocument/2006/relationships/hyperlink" Target="http://www.usrc.it/AppRendiConta/det_478_20200619.pdf" TargetMode="External"/><Relationship Id="rId65" Type="http://schemas.openxmlformats.org/officeDocument/2006/relationships/hyperlink" Target="http://www.usrc.it/AppRendiConta/det_477_20200619.pdf" TargetMode="External"/><Relationship Id="rId68" Type="http://schemas.openxmlformats.org/officeDocument/2006/relationships/hyperlink" Target="http://www.usrc.it/AppRendiConta/det_479_20200619.pdf" TargetMode="External"/><Relationship Id="rId67" Type="http://schemas.openxmlformats.org/officeDocument/2006/relationships/hyperlink" Target="http://www.usrc.it/AppRendiConta/det_479_20200619.pdf" TargetMode="External"/><Relationship Id="rId60" Type="http://schemas.openxmlformats.org/officeDocument/2006/relationships/hyperlink" Target="http://www.usrc.it/AppRendiConta/det_459_20200615.pdf" TargetMode="External"/><Relationship Id="rId69" Type="http://schemas.openxmlformats.org/officeDocument/2006/relationships/hyperlink" Target="http://www.usrc.it/AppRendiConta/det_480_20200619.pdf" TargetMode="External"/><Relationship Id="rId51" Type="http://schemas.openxmlformats.org/officeDocument/2006/relationships/hyperlink" Target="http://www.usrc.it/AppRendiConta/det_442_20200611.pdf.p7m" TargetMode="External"/><Relationship Id="rId50" Type="http://schemas.openxmlformats.org/officeDocument/2006/relationships/hyperlink" Target="http://www.usrc.it/AppRendiConta/det_441_20200611.pdf.p7m" TargetMode="External"/><Relationship Id="rId53" Type="http://schemas.openxmlformats.org/officeDocument/2006/relationships/hyperlink" Target="http://www.usrc.it/AppRendiConta/det_444_20200611.pdf.p7m" TargetMode="External"/><Relationship Id="rId52" Type="http://schemas.openxmlformats.org/officeDocument/2006/relationships/hyperlink" Target="http://www.usrc.it/AppRendiConta/det_443_20200611.pdf.p7m" TargetMode="External"/><Relationship Id="rId55" Type="http://schemas.openxmlformats.org/officeDocument/2006/relationships/hyperlink" Target="http://www.usrc.it/AppRendiConta/det_445_20200611.pdf" TargetMode="External"/><Relationship Id="rId54" Type="http://schemas.openxmlformats.org/officeDocument/2006/relationships/hyperlink" Target="http://www.usrc.it/AppRendiConta/det_444_20200611.pdf.p7m" TargetMode="External"/><Relationship Id="rId57" Type="http://schemas.openxmlformats.org/officeDocument/2006/relationships/hyperlink" Target="http://www.usrc.it/AppRendiConta/det_446_20200612.pdf" TargetMode="External"/><Relationship Id="rId56" Type="http://schemas.openxmlformats.org/officeDocument/2006/relationships/hyperlink" Target="http://www.usrc.it/AppRendiConta/ALLEGATO%20ALLA%20DET_445-signed.pdf" TargetMode="External"/><Relationship Id="rId59" Type="http://schemas.openxmlformats.org/officeDocument/2006/relationships/hyperlink" Target="http://www.usrc.it/AppRendiConta/det_458_20200615.pdf" TargetMode="External"/><Relationship Id="rId58" Type="http://schemas.openxmlformats.org/officeDocument/2006/relationships/hyperlink" Target="http://www.usrc.it/AppRendiConta/det_456_20200615.pdf" TargetMode="External"/><Relationship Id="rId107" Type="http://schemas.openxmlformats.org/officeDocument/2006/relationships/hyperlink" Target="http://www.usrc.it/AppRendiConta/det_557_20200716.pdf" TargetMode="External"/><Relationship Id="rId228" Type="http://schemas.openxmlformats.org/officeDocument/2006/relationships/hyperlink" Target="http://www.usrc.it/AppRendiConta/det_744_20201001.pdf" TargetMode="External"/><Relationship Id="rId349" Type="http://schemas.openxmlformats.org/officeDocument/2006/relationships/hyperlink" Target="http://www.usrc.it/AppRendiConta/det_940_20201126.pdf" TargetMode="External"/><Relationship Id="rId106" Type="http://schemas.openxmlformats.org/officeDocument/2006/relationships/hyperlink" Target="http://www.usrc.it/AppRendiConta/det_553_20200716.pdf" TargetMode="External"/><Relationship Id="rId227" Type="http://schemas.openxmlformats.org/officeDocument/2006/relationships/hyperlink" Target="http://www.usrc.it/AppRendiConta/det_743_20201001.pdf" TargetMode="External"/><Relationship Id="rId348" Type="http://schemas.openxmlformats.org/officeDocument/2006/relationships/hyperlink" Target="http://www.usrc.it/AppRendiConta/det_939_20201126.pdf" TargetMode="External"/><Relationship Id="rId105" Type="http://schemas.openxmlformats.org/officeDocument/2006/relationships/hyperlink" Target="http://www.usrc.it/AppRendiConta/det_552_20200716.pdf" TargetMode="External"/><Relationship Id="rId226" Type="http://schemas.openxmlformats.org/officeDocument/2006/relationships/hyperlink" Target="http://www.usrc.it/AppRendiConta/det_742_20201001.pdf" TargetMode="External"/><Relationship Id="rId347" Type="http://schemas.openxmlformats.org/officeDocument/2006/relationships/hyperlink" Target="http://www.usrc.it/AppRendiConta/det_936_20201126.pdf" TargetMode="External"/><Relationship Id="rId104" Type="http://schemas.openxmlformats.org/officeDocument/2006/relationships/hyperlink" Target="http://www.usrc.it/AppRendiConta/det_540_20200713.pdf" TargetMode="External"/><Relationship Id="rId225" Type="http://schemas.openxmlformats.org/officeDocument/2006/relationships/hyperlink" Target="http://www.usrc.it/AppRendiConta/det_741_20201001.pdf" TargetMode="External"/><Relationship Id="rId346" Type="http://schemas.openxmlformats.org/officeDocument/2006/relationships/hyperlink" Target="http://www.usrc.it/AppRendiConta/det_930_20201126.pdf" TargetMode="External"/><Relationship Id="rId109" Type="http://schemas.openxmlformats.org/officeDocument/2006/relationships/hyperlink" Target="http://www.usrc.it/AppRendiConta/det_563_20200720.pdf" TargetMode="External"/><Relationship Id="rId108" Type="http://schemas.openxmlformats.org/officeDocument/2006/relationships/hyperlink" Target="http://www.usrc.it/AppRendiConta/det_560_20200716.pdf" TargetMode="External"/><Relationship Id="rId229" Type="http://schemas.openxmlformats.org/officeDocument/2006/relationships/hyperlink" Target="http://www.usrc.it/AppRendiConta/det_745_20201001.pdf" TargetMode="External"/><Relationship Id="rId220" Type="http://schemas.openxmlformats.org/officeDocument/2006/relationships/hyperlink" Target="http://www.usrc.it/AppRendiConta/det_733_20200928.pdf" TargetMode="External"/><Relationship Id="rId341" Type="http://schemas.openxmlformats.org/officeDocument/2006/relationships/hyperlink" Target="http://www.usrc.it/AppRendiConta/det_923_20201121.pdf" TargetMode="External"/><Relationship Id="rId340" Type="http://schemas.openxmlformats.org/officeDocument/2006/relationships/hyperlink" Target="http://www.usrc.it/AppRendiConta/det_922_20201121.pdf" TargetMode="External"/><Relationship Id="rId103" Type="http://schemas.openxmlformats.org/officeDocument/2006/relationships/hyperlink" Target="http://www.usrc.it/AppRendiConta/det_539_20200713.pdf" TargetMode="External"/><Relationship Id="rId224" Type="http://schemas.openxmlformats.org/officeDocument/2006/relationships/hyperlink" Target="http://www.usrc.it/AppRendiConta/det_739_20201001.pdf" TargetMode="External"/><Relationship Id="rId345" Type="http://schemas.openxmlformats.org/officeDocument/2006/relationships/hyperlink" Target="http://www.usrc.it/AppRendiConta/det_930_20201126.pdf" TargetMode="External"/><Relationship Id="rId102" Type="http://schemas.openxmlformats.org/officeDocument/2006/relationships/hyperlink" Target="http://www.usrc.it/AppRendiConta/det_538_20200713.pdf" TargetMode="External"/><Relationship Id="rId223" Type="http://schemas.openxmlformats.org/officeDocument/2006/relationships/hyperlink" Target="http://www.usrc.it/AppRendiConta/det_738_20201001.pdf" TargetMode="External"/><Relationship Id="rId344" Type="http://schemas.openxmlformats.org/officeDocument/2006/relationships/hyperlink" Target="http://www.usrc.it/AppRendiConta/det_929_20201124.pdf" TargetMode="External"/><Relationship Id="rId101" Type="http://schemas.openxmlformats.org/officeDocument/2006/relationships/hyperlink" Target="http://www.usrc.it/AppRendiConta/ALLEGATO%20ALLA%20DET_533-signed.pdf" TargetMode="External"/><Relationship Id="rId222" Type="http://schemas.openxmlformats.org/officeDocument/2006/relationships/hyperlink" Target="http://www.usrc.it/AppRendiConta/det_738_20201001.pdf" TargetMode="External"/><Relationship Id="rId343" Type="http://schemas.openxmlformats.org/officeDocument/2006/relationships/hyperlink" Target="http://www.usrc.it/AppRendiConta/det_928_20201124.pdf" TargetMode="External"/><Relationship Id="rId100" Type="http://schemas.openxmlformats.org/officeDocument/2006/relationships/hyperlink" Target="http://www.usrc.it/AppRendiConta/det_533_20200710.pdf" TargetMode="External"/><Relationship Id="rId221" Type="http://schemas.openxmlformats.org/officeDocument/2006/relationships/hyperlink" Target="http://www.usrc.it/AppRendiConta/det_735_20200929.pdf" TargetMode="External"/><Relationship Id="rId342" Type="http://schemas.openxmlformats.org/officeDocument/2006/relationships/hyperlink" Target="http://www.usrc.it/AppRendiConta/det_924_20201121.pdf" TargetMode="External"/><Relationship Id="rId217" Type="http://schemas.openxmlformats.org/officeDocument/2006/relationships/hyperlink" Target="http://www.usrc.it/AppRendiConta/det_726_20200924.pdf" TargetMode="External"/><Relationship Id="rId338" Type="http://schemas.openxmlformats.org/officeDocument/2006/relationships/hyperlink" Target="http://www.usrc.it/AppRendiConta/det_920_20201121.pdf" TargetMode="External"/><Relationship Id="rId216" Type="http://schemas.openxmlformats.org/officeDocument/2006/relationships/hyperlink" Target="http://www.usrc.it/AppRendiConta/det_725_20200924.pdf" TargetMode="External"/><Relationship Id="rId337" Type="http://schemas.openxmlformats.org/officeDocument/2006/relationships/hyperlink" Target="http://www.usrc.it/AppRendiConta/det_919_20201120.pdf" TargetMode="External"/><Relationship Id="rId215" Type="http://schemas.openxmlformats.org/officeDocument/2006/relationships/hyperlink" Target="http://www.usrc.it/AppRendiConta/det_724_20200924.pdf" TargetMode="External"/><Relationship Id="rId336" Type="http://schemas.openxmlformats.org/officeDocument/2006/relationships/hyperlink" Target="http://www.usrc.it/AppRendiConta/det_918_20201120.pdf" TargetMode="External"/><Relationship Id="rId214" Type="http://schemas.openxmlformats.org/officeDocument/2006/relationships/hyperlink" Target="http://www.usrc.it/AppRendiConta/det_713_20200917.pdf" TargetMode="External"/><Relationship Id="rId335" Type="http://schemas.openxmlformats.org/officeDocument/2006/relationships/hyperlink" Target="http://www.usrc.it/AppRendiConta/det_917_20201120.pdf" TargetMode="External"/><Relationship Id="rId219" Type="http://schemas.openxmlformats.org/officeDocument/2006/relationships/hyperlink" Target="http://www.usrc.it/AppRendiConta/det_729_20200928.pdf" TargetMode="External"/><Relationship Id="rId218" Type="http://schemas.openxmlformats.org/officeDocument/2006/relationships/hyperlink" Target="http://www.usrc.it/AppRendiConta/det_728_20200928.pdf" TargetMode="External"/><Relationship Id="rId339" Type="http://schemas.openxmlformats.org/officeDocument/2006/relationships/hyperlink" Target="http://www.usrc.it/AppRendiConta/det_921_20201121.pdf" TargetMode="External"/><Relationship Id="rId330" Type="http://schemas.openxmlformats.org/officeDocument/2006/relationships/hyperlink" Target="http://www.usrc.it/AppRendiConta/det_912_20201120.pdf" TargetMode="External"/><Relationship Id="rId213" Type="http://schemas.openxmlformats.org/officeDocument/2006/relationships/hyperlink" Target="http://www.usrc.it/AppRendiConta/det_702_20200917.pdf" TargetMode="External"/><Relationship Id="rId334" Type="http://schemas.openxmlformats.org/officeDocument/2006/relationships/hyperlink" Target="http://www.usrc.it/AppRendiConta/det_916_20201120.pdf" TargetMode="External"/><Relationship Id="rId212" Type="http://schemas.openxmlformats.org/officeDocument/2006/relationships/hyperlink" Target="http://www.usrc.it/AppRendiConta/ALLEGATO%20ALLA%20DET_699-signed.pdf" TargetMode="External"/><Relationship Id="rId333" Type="http://schemas.openxmlformats.org/officeDocument/2006/relationships/hyperlink" Target="http://www.usrc.it/AppRendiConta/det_915_20201120.pdf" TargetMode="External"/><Relationship Id="rId211" Type="http://schemas.openxmlformats.org/officeDocument/2006/relationships/hyperlink" Target="http://www.usrc.it/AppRendiConta/det_699_20200916.pdf" TargetMode="External"/><Relationship Id="rId332" Type="http://schemas.openxmlformats.org/officeDocument/2006/relationships/hyperlink" Target="http://www.usrc.it/AppRendiConta/det_914_20201120.pdf" TargetMode="External"/><Relationship Id="rId210" Type="http://schemas.openxmlformats.org/officeDocument/2006/relationships/hyperlink" Target="http://www.usrc.it/AppRendiConta/det_695_20200911.pdf" TargetMode="External"/><Relationship Id="rId331" Type="http://schemas.openxmlformats.org/officeDocument/2006/relationships/hyperlink" Target="http://www.usrc.it/AppRendiConta/det_913_20201120.pdf" TargetMode="External"/><Relationship Id="rId370" Type="http://schemas.openxmlformats.org/officeDocument/2006/relationships/hyperlink" Target="http://www.usrc.it/AppRendiConta/det_961_20201202.pdf" TargetMode="External"/><Relationship Id="rId129" Type="http://schemas.openxmlformats.org/officeDocument/2006/relationships/hyperlink" Target="http://www.usrc.it/AppRendiConta/det_578_20200722.pdf" TargetMode="External"/><Relationship Id="rId128" Type="http://schemas.openxmlformats.org/officeDocument/2006/relationships/hyperlink" Target="http://www.usrc.it/AppRendiConta/ALLEGATO%20ALLA%20DET_577-signed.pdf" TargetMode="External"/><Relationship Id="rId249" Type="http://schemas.openxmlformats.org/officeDocument/2006/relationships/hyperlink" Target="http://www.usrc.it/AppRendiConta/det_787_20201020.pdf" TargetMode="External"/><Relationship Id="rId127" Type="http://schemas.openxmlformats.org/officeDocument/2006/relationships/hyperlink" Target="http://www.usrc.it/AppRendiConta/det_577_20200722.pdf" TargetMode="External"/><Relationship Id="rId248" Type="http://schemas.openxmlformats.org/officeDocument/2006/relationships/hyperlink" Target="http://www.usrc.it/AppRendiConta/det_778_20201020.pdf" TargetMode="External"/><Relationship Id="rId369" Type="http://schemas.openxmlformats.org/officeDocument/2006/relationships/hyperlink" Target="http://www.usrc.it/AppRendiConta/det_960_20201202.pdf" TargetMode="External"/><Relationship Id="rId126" Type="http://schemas.openxmlformats.org/officeDocument/2006/relationships/hyperlink" Target="http://www.usrc.it/AppRendiConta/ALLEGATO%20ALLA%20DET_576-signed.pdf" TargetMode="External"/><Relationship Id="rId247" Type="http://schemas.openxmlformats.org/officeDocument/2006/relationships/hyperlink" Target="http://www.usrc.it/AppRendiConta/det_776_20201019.pdf" TargetMode="External"/><Relationship Id="rId368" Type="http://schemas.openxmlformats.org/officeDocument/2006/relationships/hyperlink" Target="http://www.usrc.it/AppRendiConta/det_959_20201202.pdf" TargetMode="External"/><Relationship Id="rId121" Type="http://schemas.openxmlformats.org/officeDocument/2006/relationships/hyperlink" Target="http://www.usrc.it/AppRendiConta/det_574_20200722.pdf" TargetMode="External"/><Relationship Id="rId242" Type="http://schemas.openxmlformats.org/officeDocument/2006/relationships/hyperlink" Target="http://www.usrc.it/AppRendiConta/det_769_20201015.pdf" TargetMode="External"/><Relationship Id="rId363" Type="http://schemas.openxmlformats.org/officeDocument/2006/relationships/hyperlink" Target="http://www.usrc.it/AppRendiConta/det_954_20201201.pdf" TargetMode="External"/><Relationship Id="rId120" Type="http://schemas.openxmlformats.org/officeDocument/2006/relationships/hyperlink" Target="http://www.usrc.it/AppRendiConta/ALLEGATO%20ALLA%20DET_573-signed.pdf" TargetMode="External"/><Relationship Id="rId241" Type="http://schemas.openxmlformats.org/officeDocument/2006/relationships/hyperlink" Target="http://www.usrc.it/AppRendiConta/det_767_20201015.pdf" TargetMode="External"/><Relationship Id="rId362" Type="http://schemas.openxmlformats.org/officeDocument/2006/relationships/hyperlink" Target="http://www.usrc.it/AppRendiConta/det_953_20201201.pdf" TargetMode="External"/><Relationship Id="rId240" Type="http://schemas.openxmlformats.org/officeDocument/2006/relationships/hyperlink" Target="http://www.usrc.it/AppRendiConta/ALLEGATO%20ALLA%20DET_763-signed.pdf" TargetMode="External"/><Relationship Id="rId361" Type="http://schemas.openxmlformats.org/officeDocument/2006/relationships/hyperlink" Target="http://www.usrc.it/AppRendiConta/det_952_20201201.pdf" TargetMode="External"/><Relationship Id="rId360" Type="http://schemas.openxmlformats.org/officeDocument/2006/relationships/hyperlink" Target="http://www.usrc.it/AppRendiConta/det_951_20201201.pdf" TargetMode="External"/><Relationship Id="rId125" Type="http://schemas.openxmlformats.org/officeDocument/2006/relationships/hyperlink" Target="http://www.usrc.it/AppRendiConta/det_576_20200722.pdf" TargetMode="External"/><Relationship Id="rId246" Type="http://schemas.openxmlformats.org/officeDocument/2006/relationships/hyperlink" Target="http://www.usrc.it/AppRendiConta/det_775_20201019.pdf" TargetMode="External"/><Relationship Id="rId367" Type="http://schemas.openxmlformats.org/officeDocument/2006/relationships/hyperlink" Target="http://www.usrc.it/AppRendiConta/det_958_20201202.pdf" TargetMode="External"/><Relationship Id="rId124" Type="http://schemas.openxmlformats.org/officeDocument/2006/relationships/hyperlink" Target="http://www.usrc.it/AppRendiConta/ALLEGATO%20ALLA%20DET_575-signed.pdf" TargetMode="External"/><Relationship Id="rId245" Type="http://schemas.openxmlformats.org/officeDocument/2006/relationships/hyperlink" Target="http://www.usrc.it/AppRendiConta/det_775_20201019.pdf" TargetMode="External"/><Relationship Id="rId366" Type="http://schemas.openxmlformats.org/officeDocument/2006/relationships/hyperlink" Target="http://www.usrc.it/AppRendiConta/det_957_20201202.pdf" TargetMode="External"/><Relationship Id="rId123" Type="http://schemas.openxmlformats.org/officeDocument/2006/relationships/hyperlink" Target="http://www.usrc.it/AppRendiConta/det_575_20200722.pdf" TargetMode="External"/><Relationship Id="rId244" Type="http://schemas.openxmlformats.org/officeDocument/2006/relationships/hyperlink" Target="http://www.usrc.it/AppRendiConta/det_773_20201019.pdf" TargetMode="External"/><Relationship Id="rId365" Type="http://schemas.openxmlformats.org/officeDocument/2006/relationships/hyperlink" Target="http://www.usrc.it/AppRendiConta/det_956_20201202.pdf" TargetMode="External"/><Relationship Id="rId122" Type="http://schemas.openxmlformats.org/officeDocument/2006/relationships/hyperlink" Target="http://www.usrc.it/AppRendiConta/ALLEGATO%20ALLA%20DET_574-signed.pdf" TargetMode="External"/><Relationship Id="rId243" Type="http://schemas.openxmlformats.org/officeDocument/2006/relationships/hyperlink" Target="http://www.usrc.it/AppRendiConta/det_772_20201019.pdf" TargetMode="External"/><Relationship Id="rId364" Type="http://schemas.openxmlformats.org/officeDocument/2006/relationships/hyperlink" Target="http://www.usrc.it/AppRendiConta/det_955_20201202.pdf" TargetMode="External"/><Relationship Id="rId95" Type="http://schemas.openxmlformats.org/officeDocument/2006/relationships/hyperlink" Target="http://www.usrc.it/AppRendiConta/ALLEGATO%20ALLA%20DET_530-signed.pdf" TargetMode="External"/><Relationship Id="rId94" Type="http://schemas.openxmlformats.org/officeDocument/2006/relationships/hyperlink" Target="http://www.usrc.it/AppRendiConta/det_530_20200710.pdf" TargetMode="External"/><Relationship Id="rId97" Type="http://schemas.openxmlformats.org/officeDocument/2006/relationships/hyperlink" Target="http://www.usrc.it/AppRendiConta/ALLEGATO%20ALLA%20DET_531-signed.pdf" TargetMode="External"/><Relationship Id="rId96" Type="http://schemas.openxmlformats.org/officeDocument/2006/relationships/hyperlink" Target="http://www.usrc.it/AppRendiConta/det_531_20200710.pdf" TargetMode="External"/><Relationship Id="rId99" Type="http://schemas.openxmlformats.org/officeDocument/2006/relationships/hyperlink" Target="http://www.usrc.it/AppRendiConta/ALLEGATO%20ALLA%20DET_532-signed.pdf" TargetMode="External"/><Relationship Id="rId98" Type="http://schemas.openxmlformats.org/officeDocument/2006/relationships/hyperlink" Target="http://www.usrc.it/AppRendiConta/det_532_20200710.pdf" TargetMode="External"/><Relationship Id="rId91" Type="http://schemas.openxmlformats.org/officeDocument/2006/relationships/hyperlink" Target="http://www.usrc.it/AppRendiConta/det_523_20200709.pdf" TargetMode="External"/><Relationship Id="rId90" Type="http://schemas.openxmlformats.org/officeDocument/2006/relationships/hyperlink" Target="http://www.usrc.it/AppRendiConta/det_522_20200709.pdf" TargetMode="External"/><Relationship Id="rId93" Type="http://schemas.openxmlformats.org/officeDocument/2006/relationships/hyperlink" Target="http://www.usrc.it/AppRendiConta/det_529_20200710.pdf" TargetMode="External"/><Relationship Id="rId92" Type="http://schemas.openxmlformats.org/officeDocument/2006/relationships/hyperlink" Target="http://www.usrc.it/AppRendiConta/det_528_20200710.pdf" TargetMode="External"/><Relationship Id="rId118" Type="http://schemas.openxmlformats.org/officeDocument/2006/relationships/hyperlink" Target="http://www.usrc.it/AppRendiConta/ALLEGATO%20ALLA%20DET_572-signed.pdf" TargetMode="External"/><Relationship Id="rId239" Type="http://schemas.openxmlformats.org/officeDocument/2006/relationships/hyperlink" Target="http://www.usrc.it/AppRendiConta/det_763_20201014.pdf" TargetMode="External"/><Relationship Id="rId117" Type="http://schemas.openxmlformats.org/officeDocument/2006/relationships/hyperlink" Target="http://www.usrc.it/AppRendiConta/det_572_20200722.pdf" TargetMode="External"/><Relationship Id="rId238" Type="http://schemas.openxmlformats.org/officeDocument/2006/relationships/hyperlink" Target="http://www.usrc.it/AppRendiConta/ALLEGATO%20ALLA%20DET_762-signed.pdf" TargetMode="External"/><Relationship Id="rId359" Type="http://schemas.openxmlformats.org/officeDocument/2006/relationships/hyperlink" Target="http://www.usrc.it/AppRendiConta/det_950_20201201.pdf" TargetMode="External"/><Relationship Id="rId116" Type="http://schemas.openxmlformats.org/officeDocument/2006/relationships/hyperlink" Target="http://www.usrc.it/AppRendiConta/det_571_20200721.pdf" TargetMode="External"/><Relationship Id="rId237" Type="http://schemas.openxmlformats.org/officeDocument/2006/relationships/hyperlink" Target="http://www.usrc.it/AppRendiConta/det_762_20201014.pdf" TargetMode="External"/><Relationship Id="rId358" Type="http://schemas.openxmlformats.org/officeDocument/2006/relationships/hyperlink" Target="http://www.usrc.it/AppRendiConta/det_949_20201130.pdf" TargetMode="External"/><Relationship Id="rId115" Type="http://schemas.openxmlformats.org/officeDocument/2006/relationships/hyperlink" Target="http://www.usrc.it/AppRendiConta/det_570_20200721.pdf" TargetMode="External"/><Relationship Id="rId236" Type="http://schemas.openxmlformats.org/officeDocument/2006/relationships/hyperlink" Target="http://www.usrc.it/AppRendiConta/det_753_20201006.pdf" TargetMode="External"/><Relationship Id="rId357" Type="http://schemas.openxmlformats.org/officeDocument/2006/relationships/hyperlink" Target="http://www.usrc.it/AppRendiConta/det_949_20201130.pdf" TargetMode="External"/><Relationship Id="rId119" Type="http://schemas.openxmlformats.org/officeDocument/2006/relationships/hyperlink" Target="http://www.usrc.it/AppRendiConta/det_573_20200722.pdf" TargetMode="External"/><Relationship Id="rId110" Type="http://schemas.openxmlformats.org/officeDocument/2006/relationships/hyperlink" Target="http://www.usrc.it/AppRendiConta/det_564_20200720.pdf" TargetMode="External"/><Relationship Id="rId231" Type="http://schemas.openxmlformats.org/officeDocument/2006/relationships/hyperlink" Target="http://www.usrc.it/AppRendiConta/det_747_20201001.pdf" TargetMode="External"/><Relationship Id="rId352" Type="http://schemas.openxmlformats.org/officeDocument/2006/relationships/hyperlink" Target="http://www.usrc.it/AppRendiConta/ALLEGATO%20ALLA%20DET_941-signed.pdf" TargetMode="External"/><Relationship Id="rId230" Type="http://schemas.openxmlformats.org/officeDocument/2006/relationships/hyperlink" Target="http://www.usrc.it/AppRendiConta/det_746_20201001.pdf" TargetMode="External"/><Relationship Id="rId351" Type="http://schemas.openxmlformats.org/officeDocument/2006/relationships/hyperlink" Target="http://www.usrc.it/AppRendiConta/det_941_20201126.pdf" TargetMode="External"/><Relationship Id="rId350" Type="http://schemas.openxmlformats.org/officeDocument/2006/relationships/hyperlink" Target="http://www.usrc.it/AppRendiConta/ALLEGATO%20ALLA%20DET_940-signed.pdf" TargetMode="External"/><Relationship Id="rId114" Type="http://schemas.openxmlformats.org/officeDocument/2006/relationships/hyperlink" Target="http://www.usrc.it/AppRendiConta/det_569_20200721.pdf" TargetMode="External"/><Relationship Id="rId235" Type="http://schemas.openxmlformats.org/officeDocument/2006/relationships/hyperlink" Target="http://www.usrc.it/AppRendiConta/det_753_20201006.pdf" TargetMode="External"/><Relationship Id="rId356" Type="http://schemas.openxmlformats.org/officeDocument/2006/relationships/hyperlink" Target="http://www.usrc.it/AppRendiConta/det_948_20201130.pdf" TargetMode="External"/><Relationship Id="rId113" Type="http://schemas.openxmlformats.org/officeDocument/2006/relationships/hyperlink" Target="http://www.usrc.it/AppRendiConta/det_567_20200720.pdf" TargetMode="External"/><Relationship Id="rId234" Type="http://schemas.openxmlformats.org/officeDocument/2006/relationships/hyperlink" Target="http://www.usrc.it/AppRendiConta/det_752_20201006.pdf" TargetMode="External"/><Relationship Id="rId355" Type="http://schemas.openxmlformats.org/officeDocument/2006/relationships/hyperlink" Target="http://www.usrc.it/AppRendiConta/det_946_20201130.pdf" TargetMode="External"/><Relationship Id="rId112" Type="http://schemas.openxmlformats.org/officeDocument/2006/relationships/hyperlink" Target="http://www.usrc.it/AppRendiConta/det_566_20200720.pdf" TargetMode="External"/><Relationship Id="rId233" Type="http://schemas.openxmlformats.org/officeDocument/2006/relationships/hyperlink" Target="http://www.usrc.it/AppRendiConta/det_752_20201006.pdf" TargetMode="External"/><Relationship Id="rId354" Type="http://schemas.openxmlformats.org/officeDocument/2006/relationships/hyperlink" Target="http://www.usrc.it/AppRendiConta/det_945_20201130.pdf" TargetMode="External"/><Relationship Id="rId111" Type="http://schemas.openxmlformats.org/officeDocument/2006/relationships/hyperlink" Target="http://www.usrc.it/AppRendiConta/det_565_20200720.pdf" TargetMode="External"/><Relationship Id="rId232" Type="http://schemas.openxmlformats.org/officeDocument/2006/relationships/hyperlink" Target="http://www.usrc.it/AppRendiConta/det_752_20201006.pdf" TargetMode="External"/><Relationship Id="rId353" Type="http://schemas.openxmlformats.org/officeDocument/2006/relationships/hyperlink" Target="http://www.usrc.it/AppRendiConta/det_945_20201130.pdf" TargetMode="External"/><Relationship Id="rId305" Type="http://schemas.openxmlformats.org/officeDocument/2006/relationships/hyperlink" Target="http://www.usrc.it/AppRendiConta/det_883_20201117.pdf" TargetMode="External"/><Relationship Id="rId426" Type="http://schemas.openxmlformats.org/officeDocument/2006/relationships/hyperlink" Target="http://www.usrc.it/AppRendiConta/ALLEGATO%20ALLA%20DET_1024-signed.pdf" TargetMode="External"/><Relationship Id="rId304" Type="http://schemas.openxmlformats.org/officeDocument/2006/relationships/hyperlink" Target="http://www.usrc.it/AppRendiConta/det_882_20201117.pdf" TargetMode="External"/><Relationship Id="rId425" Type="http://schemas.openxmlformats.org/officeDocument/2006/relationships/hyperlink" Target="http://www.usrc.it/AppRendiConta/det_1024_20201216.pdf" TargetMode="External"/><Relationship Id="rId303" Type="http://schemas.openxmlformats.org/officeDocument/2006/relationships/hyperlink" Target="http://www.usrc.it/AppRendiConta/det_881_20201117.pdf" TargetMode="External"/><Relationship Id="rId424" Type="http://schemas.openxmlformats.org/officeDocument/2006/relationships/hyperlink" Target="http://www.usrc.it/AppRendiConta/det_1022_20201215.pdf" TargetMode="External"/><Relationship Id="rId302" Type="http://schemas.openxmlformats.org/officeDocument/2006/relationships/hyperlink" Target="http://www.usrc.it/AppRendiConta/det_880_20201117.pdf" TargetMode="External"/><Relationship Id="rId423" Type="http://schemas.openxmlformats.org/officeDocument/2006/relationships/hyperlink" Target="http://www.usrc.it/AppRendiConta/det_1021_20201215.pdf" TargetMode="External"/><Relationship Id="rId309" Type="http://schemas.openxmlformats.org/officeDocument/2006/relationships/hyperlink" Target="http://www.usrc.it/AppRendiConta/det_891_20201120.pdf" TargetMode="External"/><Relationship Id="rId308" Type="http://schemas.openxmlformats.org/officeDocument/2006/relationships/hyperlink" Target="http://www.usrc.it/AppRendiConta/det_890_20201120.pdf" TargetMode="External"/><Relationship Id="rId429" Type="http://schemas.openxmlformats.org/officeDocument/2006/relationships/hyperlink" Target="http://www.usrc.it/AppRendiConta/det_1029_20201217.pdf" TargetMode="External"/><Relationship Id="rId307" Type="http://schemas.openxmlformats.org/officeDocument/2006/relationships/hyperlink" Target="http://www.usrc.it/AppRendiConta/det_886_20201119.pdf" TargetMode="External"/><Relationship Id="rId428" Type="http://schemas.openxmlformats.org/officeDocument/2006/relationships/hyperlink" Target="http://www.usrc.it/AppRendiConta/ALLEGATO%20ALLA%20DET_1025-signed.pdf" TargetMode="External"/><Relationship Id="rId306" Type="http://schemas.openxmlformats.org/officeDocument/2006/relationships/hyperlink" Target="http://www.usrc.it/AppRendiConta/det_885_20201119.pdf" TargetMode="External"/><Relationship Id="rId427" Type="http://schemas.openxmlformats.org/officeDocument/2006/relationships/hyperlink" Target="http://www.usrc.it/AppRendiConta/det_1025_20201216.pdf" TargetMode="External"/><Relationship Id="rId301" Type="http://schemas.openxmlformats.org/officeDocument/2006/relationships/hyperlink" Target="http://www.usrc.it/AppRendiConta/det_879_20201117.pdf" TargetMode="External"/><Relationship Id="rId422" Type="http://schemas.openxmlformats.org/officeDocument/2006/relationships/hyperlink" Target="http://www.usrc.it/AppRendiConta/det_1019_20201215.pdf" TargetMode="External"/><Relationship Id="rId300" Type="http://schemas.openxmlformats.org/officeDocument/2006/relationships/hyperlink" Target="http://www.usrc.it/AppRendiConta/det_878_20201117.pdf" TargetMode="External"/><Relationship Id="rId421" Type="http://schemas.openxmlformats.org/officeDocument/2006/relationships/hyperlink" Target="http://www.usrc.it/AppRendiConta/det_1012_20201214.pdf" TargetMode="External"/><Relationship Id="rId420" Type="http://schemas.openxmlformats.org/officeDocument/2006/relationships/hyperlink" Target="http://www.usrc.it/AppRendiConta/det_1011_20201214.pdf" TargetMode="External"/><Relationship Id="rId415" Type="http://schemas.openxmlformats.org/officeDocument/2006/relationships/hyperlink" Target="http://www.usrc.it/AppRendiConta/ALLEGATO%20ALLA%20DET_1004-signed.pdf" TargetMode="External"/><Relationship Id="rId414" Type="http://schemas.openxmlformats.org/officeDocument/2006/relationships/hyperlink" Target="http://www.usrc.it/AppRendiConta/det_1004_20201214.pdf" TargetMode="External"/><Relationship Id="rId413" Type="http://schemas.openxmlformats.org/officeDocument/2006/relationships/hyperlink" Target="http://www.usrc.it/AppRendiConta/ALLEGATO%20ALLA%20DET_1003-signed.pdf" TargetMode="External"/><Relationship Id="rId412" Type="http://schemas.openxmlformats.org/officeDocument/2006/relationships/hyperlink" Target="http://www.usrc.it/AppRendiConta/det_1003_20201214.pdf" TargetMode="External"/><Relationship Id="rId419" Type="http://schemas.openxmlformats.org/officeDocument/2006/relationships/hyperlink" Target="http://www.usrc.it/AppRendiConta/det_1008_20201214.pdf" TargetMode="External"/><Relationship Id="rId418" Type="http://schemas.openxmlformats.org/officeDocument/2006/relationships/hyperlink" Target="http://www.usrc.it/AppRendiConta/det_1007_20201214.pdf" TargetMode="External"/><Relationship Id="rId417" Type="http://schemas.openxmlformats.org/officeDocument/2006/relationships/hyperlink" Target="http://www.usrc.it/AppRendiConta/det_1006_20201214.pdf" TargetMode="External"/><Relationship Id="rId416" Type="http://schemas.openxmlformats.org/officeDocument/2006/relationships/hyperlink" Target="http://www.usrc.it/AppRendiConta/det_1005_20201214.pdf" TargetMode="External"/><Relationship Id="rId411" Type="http://schemas.openxmlformats.org/officeDocument/2006/relationships/hyperlink" Target="http://www.usrc.it/AppRendiConta/ALLEGATO%20ALLA%20DET_1002-signed.pdf" TargetMode="External"/><Relationship Id="rId410" Type="http://schemas.openxmlformats.org/officeDocument/2006/relationships/hyperlink" Target="http://www.usrc.it/AppRendiConta/det_1002_20201214.pdf" TargetMode="External"/><Relationship Id="rId206" Type="http://schemas.openxmlformats.org/officeDocument/2006/relationships/hyperlink" Target="http://www.usrc.it/AppRendiConta/det_688_20200910.pdf" TargetMode="External"/><Relationship Id="rId327" Type="http://schemas.openxmlformats.org/officeDocument/2006/relationships/hyperlink" Target="http://www.usrc.it/AppRendiConta/det_909_20201120.pdf" TargetMode="External"/><Relationship Id="rId205" Type="http://schemas.openxmlformats.org/officeDocument/2006/relationships/hyperlink" Target="http://www.usrc.it/AppRendiConta/ALLEGATO%20ALLA%20DET_687-signed.pdf" TargetMode="External"/><Relationship Id="rId326" Type="http://schemas.openxmlformats.org/officeDocument/2006/relationships/hyperlink" Target="http://www.usrc.it/AppRendiConta/det_908_20201120.pdf" TargetMode="External"/><Relationship Id="rId204" Type="http://schemas.openxmlformats.org/officeDocument/2006/relationships/hyperlink" Target="http://www.usrc.it/AppRendiConta/det_687_20200910.pdf" TargetMode="External"/><Relationship Id="rId325" Type="http://schemas.openxmlformats.org/officeDocument/2006/relationships/hyperlink" Target="http://www.usrc.it/AppRendiConta/det_907_20201120.pdf" TargetMode="External"/><Relationship Id="rId446" Type="http://schemas.openxmlformats.org/officeDocument/2006/relationships/drawing" Target="../drawings/drawing1.xml"/><Relationship Id="rId203" Type="http://schemas.openxmlformats.org/officeDocument/2006/relationships/hyperlink" Target="http://www.usrc.it/AppRendiConta/ALLEGATO%20ALLA%20DET_686-signed.pdf" TargetMode="External"/><Relationship Id="rId324" Type="http://schemas.openxmlformats.org/officeDocument/2006/relationships/hyperlink" Target="http://www.usrc.it/AppRendiConta/det_906_20201120.pdf" TargetMode="External"/><Relationship Id="rId445" Type="http://schemas.openxmlformats.org/officeDocument/2006/relationships/hyperlink" Target="http://www.usrc.it/AppRendiConta/det_1058_20201222.pdf" TargetMode="External"/><Relationship Id="rId209" Type="http://schemas.openxmlformats.org/officeDocument/2006/relationships/hyperlink" Target="http://www.usrc.it/AppRendiConta/det_695_20200911.pdf" TargetMode="External"/><Relationship Id="rId208" Type="http://schemas.openxmlformats.org/officeDocument/2006/relationships/hyperlink" Target="http://www.usrc.it/AppRendiConta/det_690_20200910.pdf" TargetMode="External"/><Relationship Id="rId329" Type="http://schemas.openxmlformats.org/officeDocument/2006/relationships/hyperlink" Target="http://www.usrc.it/AppRendiConta/det_911_20201120.pdf" TargetMode="External"/><Relationship Id="rId207" Type="http://schemas.openxmlformats.org/officeDocument/2006/relationships/hyperlink" Target="http://www.usrc.it/AppRendiConta/det_689_20200910.pdf" TargetMode="External"/><Relationship Id="rId328" Type="http://schemas.openxmlformats.org/officeDocument/2006/relationships/hyperlink" Target="http://www.usrc.it/AppRendiConta/det_910_20201120.pdf" TargetMode="External"/><Relationship Id="rId440" Type="http://schemas.openxmlformats.org/officeDocument/2006/relationships/hyperlink" Target="http://www.usrc.it/AppRendiConta/det_1044_20201221.pdf" TargetMode="External"/><Relationship Id="rId202" Type="http://schemas.openxmlformats.org/officeDocument/2006/relationships/hyperlink" Target="http://www.usrc.it/AppRendiConta/det_686_20200910.pdf" TargetMode="External"/><Relationship Id="rId323" Type="http://schemas.openxmlformats.org/officeDocument/2006/relationships/hyperlink" Target="http://www.usrc.it/AppRendiConta/det_905_20201120.pdf" TargetMode="External"/><Relationship Id="rId444" Type="http://schemas.openxmlformats.org/officeDocument/2006/relationships/hyperlink" Target="http://www.usrc.it/AppRendiConta/det_1053_20201222.pdf" TargetMode="External"/><Relationship Id="rId201" Type="http://schemas.openxmlformats.org/officeDocument/2006/relationships/hyperlink" Target="http://www.usrc.it/AppRendiConta/ALLEGATO%20ALLA%20DET_685-signed.pdf" TargetMode="External"/><Relationship Id="rId322" Type="http://schemas.openxmlformats.org/officeDocument/2006/relationships/hyperlink" Target="http://www.usrc.it/AppRendiConta/det_904_20201120.pdf" TargetMode="External"/><Relationship Id="rId443" Type="http://schemas.openxmlformats.org/officeDocument/2006/relationships/hyperlink" Target="http://www.usrc.it/AppRendiConta/det_1048_20201221.pdf" TargetMode="External"/><Relationship Id="rId200" Type="http://schemas.openxmlformats.org/officeDocument/2006/relationships/hyperlink" Target="http://www.usrc.it/AppRendiConta/det_685_20200910.pdf" TargetMode="External"/><Relationship Id="rId321" Type="http://schemas.openxmlformats.org/officeDocument/2006/relationships/hyperlink" Target="http://www.usrc.it/AppRendiConta/det_903_20201120.pdf" TargetMode="External"/><Relationship Id="rId442" Type="http://schemas.openxmlformats.org/officeDocument/2006/relationships/hyperlink" Target="http://www.usrc.it/AppRendiConta/det_1048_20201221.pdf" TargetMode="External"/><Relationship Id="rId320" Type="http://schemas.openxmlformats.org/officeDocument/2006/relationships/hyperlink" Target="http://www.usrc.it/AppRendiConta/det_902_20201120.pdf" TargetMode="External"/><Relationship Id="rId441" Type="http://schemas.openxmlformats.org/officeDocument/2006/relationships/hyperlink" Target="http://www.usrc.it/AppRendiConta/det_1048_20201221.pdf" TargetMode="External"/><Relationship Id="rId316" Type="http://schemas.openxmlformats.org/officeDocument/2006/relationships/hyperlink" Target="http://www.usrc.it/AppRendiConta/det_898_20201120.pdf" TargetMode="External"/><Relationship Id="rId437" Type="http://schemas.openxmlformats.org/officeDocument/2006/relationships/hyperlink" Target="http://www.usrc.it/AppRendiConta/ALLEGATO%20ALLA%20DET_1038-signed.pdf" TargetMode="External"/><Relationship Id="rId315" Type="http://schemas.openxmlformats.org/officeDocument/2006/relationships/hyperlink" Target="http://www.usrc.it/AppRendiConta/det_897_20201120.pdf" TargetMode="External"/><Relationship Id="rId436" Type="http://schemas.openxmlformats.org/officeDocument/2006/relationships/hyperlink" Target="http://www.usrc.it/AppRendiConta/det_1038_20201218.pdf" TargetMode="External"/><Relationship Id="rId314" Type="http://schemas.openxmlformats.org/officeDocument/2006/relationships/hyperlink" Target="http://www.usrc.it/AppRendiConta/det_896_20201120.pdf" TargetMode="External"/><Relationship Id="rId435" Type="http://schemas.openxmlformats.org/officeDocument/2006/relationships/hyperlink" Target="http://www.usrc.it/AppRendiConta/ALLEGATO%20ALLA%20DET_1036-signed.pdf" TargetMode="External"/><Relationship Id="rId313" Type="http://schemas.openxmlformats.org/officeDocument/2006/relationships/hyperlink" Target="http://www.usrc.it/AppRendiConta/det_895_20201120.pdf" TargetMode="External"/><Relationship Id="rId434" Type="http://schemas.openxmlformats.org/officeDocument/2006/relationships/hyperlink" Target="http://www.usrc.it/AppRendiConta/det_1036_20201218.pdf" TargetMode="External"/><Relationship Id="rId319" Type="http://schemas.openxmlformats.org/officeDocument/2006/relationships/hyperlink" Target="http://www.usrc.it/AppRendiConta/det_901_20201120.pdf" TargetMode="External"/><Relationship Id="rId318" Type="http://schemas.openxmlformats.org/officeDocument/2006/relationships/hyperlink" Target="http://www.usrc.it/AppRendiConta/det_900_20201120.pdf" TargetMode="External"/><Relationship Id="rId439" Type="http://schemas.openxmlformats.org/officeDocument/2006/relationships/hyperlink" Target="http://www.usrc.it/AppRendiConta/det_1040_20201218.pdf" TargetMode="External"/><Relationship Id="rId317" Type="http://schemas.openxmlformats.org/officeDocument/2006/relationships/hyperlink" Target="http://www.usrc.it/AppRendiConta/det_899_20201120.pdf" TargetMode="External"/><Relationship Id="rId438" Type="http://schemas.openxmlformats.org/officeDocument/2006/relationships/hyperlink" Target="http://www.usrc.it/AppRendiConta/det_1039_20201218.pdf" TargetMode="External"/><Relationship Id="rId312" Type="http://schemas.openxmlformats.org/officeDocument/2006/relationships/hyperlink" Target="http://www.usrc.it/AppRendiConta/det_894_20201120.pdf" TargetMode="External"/><Relationship Id="rId433" Type="http://schemas.openxmlformats.org/officeDocument/2006/relationships/hyperlink" Target="http://www.usrc.it/AppRendiConta/det_1034_20201218.pdf" TargetMode="External"/><Relationship Id="rId311" Type="http://schemas.openxmlformats.org/officeDocument/2006/relationships/hyperlink" Target="http://www.usrc.it/AppRendiConta/det_893_20201120.pdf" TargetMode="External"/><Relationship Id="rId432" Type="http://schemas.openxmlformats.org/officeDocument/2006/relationships/hyperlink" Target="http://www.usrc.it/AppRendiConta/det_1034_20201218.pdf" TargetMode="External"/><Relationship Id="rId310" Type="http://schemas.openxmlformats.org/officeDocument/2006/relationships/hyperlink" Target="http://www.usrc.it/AppRendiConta/det_892_20201120.pdf" TargetMode="External"/><Relationship Id="rId431" Type="http://schemas.openxmlformats.org/officeDocument/2006/relationships/hyperlink" Target="http://www.usrc.it/AppRendiConta/det_1031_20201217.pdf" TargetMode="External"/><Relationship Id="rId430" Type="http://schemas.openxmlformats.org/officeDocument/2006/relationships/hyperlink" Target="http://www.usrc.it/AppRendiConta/det_1030_20201217.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7.14"/>
    <col customWidth="1" min="2" max="2" width="26.86"/>
    <col customWidth="1" min="3" max="3" width="22.14"/>
    <col customWidth="1" min="4" max="4" width="37.14"/>
    <col customWidth="1" min="5" max="5" width="268.29"/>
    <col customWidth="1" min="6" max="6" width="9.86"/>
    <col customWidth="1" min="7" max="7" width="72.14"/>
    <col customWidth="1" min="8" max="9" width="19.71"/>
    <col customWidth="1" min="10" max="11" width="42.71"/>
  </cols>
  <sheetData>
    <row r="1" ht="30.0" customHeight="1">
      <c r="A1" s="1" t="s">
        <v>0</v>
      </c>
      <c r="B1" s="2" t="s">
        <v>1</v>
      </c>
      <c r="C1" s="3" t="s">
        <v>2</v>
      </c>
      <c r="D1" s="3" t="s">
        <v>3</v>
      </c>
      <c r="E1" s="1" t="s">
        <v>4</v>
      </c>
      <c r="F1" s="1" t="s">
        <v>5</v>
      </c>
      <c r="G1" s="1" t="s">
        <v>6</v>
      </c>
      <c r="H1" s="1" t="s">
        <v>7</v>
      </c>
      <c r="I1" s="1" t="s">
        <v>8</v>
      </c>
      <c r="J1" s="1"/>
      <c r="K1" s="1"/>
    </row>
    <row r="2" ht="30.0" customHeight="1">
      <c r="A2" s="4" t="s">
        <v>9</v>
      </c>
      <c r="B2" s="5" t="s">
        <v>10</v>
      </c>
      <c r="C2" s="6">
        <v>32000.0</v>
      </c>
      <c r="D2" s="7" t="str">
        <f>HYPERLINK("http://www.usrc.it/AppRendiConta/det_10_20200114.pdf","Determina 10 del 14/01/2020")</f>
        <v>Determina 10 del 14/01/2020</v>
      </c>
      <c r="E2" s="4" t="s">
        <v>11</v>
      </c>
      <c r="F2" s="8" t="s">
        <v>12</v>
      </c>
      <c r="G2" s="4" t="s">
        <v>13</v>
      </c>
      <c r="H2" s="9"/>
      <c r="I2" s="9"/>
      <c r="J2" s="10"/>
      <c r="K2" s="10"/>
    </row>
    <row r="3" ht="30.0" customHeight="1">
      <c r="A3" s="4" t="s">
        <v>14</v>
      </c>
      <c r="B3" s="5" t="s">
        <v>15</v>
      </c>
      <c r="C3" s="6">
        <v>6972.19</v>
      </c>
      <c r="D3" s="7" t="str">
        <f>HYPERLINK("http://www.usrc.it/AppRendiConta/det_12_20200114.pdf","Determina 12 del 14/01/2020")</f>
        <v>Determina 12 del 14/01/2020</v>
      </c>
      <c r="E3" s="4" t="s">
        <v>16</v>
      </c>
      <c r="F3" s="8" t="s">
        <v>12</v>
      </c>
      <c r="G3" s="4" t="s">
        <v>17</v>
      </c>
      <c r="H3" s="9"/>
      <c r="I3" s="9"/>
      <c r="J3" s="10"/>
      <c r="K3" s="10"/>
    </row>
    <row r="4" ht="30.0" customHeight="1">
      <c r="A4" s="4" t="s">
        <v>14</v>
      </c>
      <c r="B4" s="5" t="s">
        <v>15</v>
      </c>
      <c r="C4" s="6">
        <v>142010.45</v>
      </c>
      <c r="D4" s="7" t="str">
        <f>HYPERLINK("http://www.usrc.it/AppRendiConta/det_13_20200114.pdf","Determina 13 del 14/01/2020")</f>
        <v>Determina 13 del 14/01/2020</v>
      </c>
      <c r="E4" s="4" t="s">
        <v>18</v>
      </c>
      <c r="F4" s="8" t="s">
        <v>12</v>
      </c>
      <c r="G4" s="4" t="s">
        <v>17</v>
      </c>
      <c r="H4" s="9"/>
      <c r="I4" s="9"/>
      <c r="J4" s="10"/>
      <c r="K4" s="10"/>
    </row>
    <row r="5" ht="30.0" customHeight="1">
      <c r="A5" s="4" t="s">
        <v>19</v>
      </c>
      <c r="B5" s="5" t="s">
        <v>20</v>
      </c>
      <c r="C5" s="6">
        <v>35455.33</v>
      </c>
      <c r="D5" s="7" t="str">
        <f>HYPERLINK("http://www.usrc.it/AppRendiConta/det_14_20200114.pdf","Determina 14 del 14/01/2020")</f>
        <v>Determina 14 del 14/01/2020</v>
      </c>
      <c r="E5" s="4" t="s">
        <v>21</v>
      </c>
      <c r="F5" s="8" t="s">
        <v>12</v>
      </c>
      <c r="G5" s="4" t="s">
        <v>22</v>
      </c>
      <c r="H5" s="9"/>
      <c r="I5" s="9"/>
      <c r="J5" s="10"/>
      <c r="K5" s="10"/>
    </row>
    <row r="6" ht="30.0" customHeight="1">
      <c r="A6" s="4" t="s">
        <v>23</v>
      </c>
      <c r="B6" s="5" t="s">
        <v>24</v>
      </c>
      <c r="C6" s="6">
        <v>86612.1</v>
      </c>
      <c r="D6" s="7" t="str">
        <f>HYPERLINK("http://www.usrc.it/AppRendiConta/det_16_20200114.pdf","Determina 16 del 14/01/2020")</f>
        <v>Determina 16 del 14/01/2020</v>
      </c>
      <c r="E6" s="4" t="s">
        <v>25</v>
      </c>
      <c r="F6" s="8" t="s">
        <v>12</v>
      </c>
      <c r="G6" s="4" t="s">
        <v>22</v>
      </c>
      <c r="H6" s="9"/>
      <c r="I6" s="9"/>
      <c r="J6" s="10"/>
      <c r="K6" s="10"/>
    </row>
    <row r="7" ht="30.0" customHeight="1">
      <c r="A7" s="4" t="s">
        <v>9</v>
      </c>
      <c r="B7" s="5" t="s">
        <v>10</v>
      </c>
      <c r="C7" s="6">
        <v>6581.7</v>
      </c>
      <c r="D7" s="7" t="str">
        <f>HYPERLINK("http://www.usrc.it/AppRendiConta/det_17_20200114.pdf","Determina 17 del 14/01/2020")</f>
        <v>Determina 17 del 14/01/2020</v>
      </c>
      <c r="E7" s="4" t="s">
        <v>26</v>
      </c>
      <c r="F7" s="8" t="s">
        <v>12</v>
      </c>
      <c r="G7" s="4" t="s">
        <v>22</v>
      </c>
      <c r="H7" s="9"/>
      <c r="I7" s="9"/>
      <c r="J7" s="10"/>
      <c r="K7" s="10"/>
    </row>
    <row r="8" ht="30.0" customHeight="1">
      <c r="A8" s="4" t="s">
        <v>27</v>
      </c>
      <c r="B8" s="5" t="s">
        <v>28</v>
      </c>
      <c r="C8" s="6">
        <v>35744.82</v>
      </c>
      <c r="D8" s="7" t="str">
        <f>HYPERLINK("http://www.usrc.it/AppRendiConta/det_19_20200115.pdf","Determina 19 del 15/01/2020")</f>
        <v>Determina 19 del 15/01/2020</v>
      </c>
      <c r="E8" s="4" t="s">
        <v>29</v>
      </c>
      <c r="F8" s="8" t="s">
        <v>12</v>
      </c>
      <c r="G8" s="4" t="s">
        <v>30</v>
      </c>
      <c r="H8" s="9"/>
      <c r="I8" s="9"/>
      <c r="J8" s="10"/>
      <c r="K8" s="10"/>
    </row>
    <row r="9" ht="30.0" customHeight="1">
      <c r="A9" s="4" t="s">
        <v>31</v>
      </c>
      <c r="B9" s="5" t="s">
        <v>32</v>
      </c>
      <c r="C9" s="6">
        <v>2251072.7</v>
      </c>
      <c r="D9" s="7" t="str">
        <f>HYPERLINK("http://www.usrc.it/AppRendiConta/det_21_20200116.pdf","Determina 21 del 16/01/2020")</f>
        <v>Determina 21 del 16/01/2020</v>
      </c>
      <c r="E9" s="4" t="s">
        <v>33</v>
      </c>
      <c r="F9" s="8" t="s">
        <v>12</v>
      </c>
      <c r="G9" s="4" t="s">
        <v>34</v>
      </c>
      <c r="H9" s="9"/>
      <c r="I9" s="9"/>
      <c r="J9" s="10"/>
      <c r="K9" s="10"/>
    </row>
    <row r="10" ht="30.0" customHeight="1">
      <c r="A10" s="4" t="s">
        <v>35</v>
      </c>
      <c r="B10" s="5" t="s">
        <v>36</v>
      </c>
      <c r="C10" s="6">
        <v>51677.74</v>
      </c>
      <c r="D10" s="7" t="str">
        <f>HYPERLINK("http://www.usrc.it/AppRendiConta/det_22_20200116.pdf","Determina 22 del 16/01/2020")</f>
        <v>Determina 22 del 16/01/2020</v>
      </c>
      <c r="E10" s="4" t="s">
        <v>37</v>
      </c>
      <c r="F10" s="8" t="s">
        <v>12</v>
      </c>
      <c r="G10" s="4" t="s">
        <v>34</v>
      </c>
      <c r="H10" s="9"/>
      <c r="I10" s="9"/>
      <c r="J10" s="10"/>
      <c r="K10" s="10"/>
    </row>
    <row r="11" ht="30.0" customHeight="1">
      <c r="A11" s="4" t="s">
        <v>38</v>
      </c>
      <c r="B11" s="5" t="s">
        <v>39</v>
      </c>
      <c r="C11" s="6">
        <v>64430.15</v>
      </c>
      <c r="D11" s="7" t="str">
        <f t="shared" ref="D11:D13" si="1">HYPERLINK("http://www.usrc.it/AppRendiConta/det_23_20200116.pdf","Determina 23 del 16/01/2020")</f>
        <v>Determina 23 del 16/01/2020</v>
      </c>
      <c r="E11" s="4" t="s">
        <v>40</v>
      </c>
      <c r="F11" s="8" t="s">
        <v>12</v>
      </c>
      <c r="G11" s="4" t="s">
        <v>41</v>
      </c>
      <c r="H11" s="9"/>
      <c r="I11" s="9"/>
      <c r="J11" s="10"/>
      <c r="K11" s="10"/>
    </row>
    <row r="12" ht="30.0" customHeight="1">
      <c r="A12" s="4" t="s">
        <v>38</v>
      </c>
      <c r="B12" s="5" t="s">
        <v>39</v>
      </c>
      <c r="C12" s="6">
        <v>3644.47</v>
      </c>
      <c r="D12" s="7" t="str">
        <f t="shared" si="1"/>
        <v>Determina 23 del 16/01/2020</v>
      </c>
      <c r="E12" s="4" t="s">
        <v>40</v>
      </c>
      <c r="F12" s="8" t="s">
        <v>12</v>
      </c>
      <c r="G12" s="4" t="s">
        <v>42</v>
      </c>
      <c r="H12" s="9"/>
      <c r="I12" s="9"/>
      <c r="J12" s="10"/>
      <c r="K12" s="10"/>
    </row>
    <row r="13" ht="30.0" customHeight="1">
      <c r="A13" s="4" t="s">
        <v>38</v>
      </c>
      <c r="B13" s="5" t="s">
        <v>39</v>
      </c>
      <c r="C13" s="6">
        <v>41889.27</v>
      </c>
      <c r="D13" s="7" t="str">
        <f t="shared" si="1"/>
        <v>Determina 23 del 16/01/2020</v>
      </c>
      <c r="E13" s="4" t="s">
        <v>40</v>
      </c>
      <c r="F13" s="8" t="s">
        <v>12</v>
      </c>
      <c r="G13" s="4" t="s">
        <v>43</v>
      </c>
      <c r="H13" s="9"/>
      <c r="I13" s="9"/>
      <c r="J13" s="10"/>
      <c r="K13" s="10"/>
    </row>
    <row r="14" ht="30.0" customHeight="1">
      <c r="A14" s="4" t="s">
        <v>44</v>
      </c>
      <c r="B14" s="5" t="s">
        <v>45</v>
      </c>
      <c r="C14" s="6">
        <v>2080572.68</v>
      </c>
      <c r="D14" s="11" t="str">
        <f>HYPERLINK("http://www.usrc.it/AppRendiConta/det_24_20200116.pdf","Determina 24 del 16/01/2020")</f>
        <v>Determina 24 del 16/01/2020</v>
      </c>
      <c r="E14" s="4" t="s">
        <v>46</v>
      </c>
      <c r="F14" s="8" t="s">
        <v>12</v>
      </c>
      <c r="G14" s="4" t="s">
        <v>43</v>
      </c>
      <c r="H14" s="9"/>
      <c r="I14" s="9"/>
      <c r="J14" s="10"/>
      <c r="K14" s="10"/>
    </row>
    <row r="15" ht="30.0" customHeight="1">
      <c r="A15" s="4" t="s">
        <v>47</v>
      </c>
      <c r="B15" s="5" t="s">
        <v>48</v>
      </c>
      <c r="C15" s="6">
        <v>22016.79</v>
      </c>
      <c r="D15" s="11" t="str">
        <f t="shared" ref="D15:D16" si="2">HYPERLINK("http://www.usrc.it/AppRendiConta/det_25_20200117.pdf","Determina 25 del 17/01/2020")</f>
        <v>Determina 25 del 17/01/2020</v>
      </c>
      <c r="E15" s="4" t="s">
        <v>49</v>
      </c>
      <c r="F15" s="8" t="s">
        <v>12</v>
      </c>
      <c r="G15" s="4" t="s">
        <v>50</v>
      </c>
      <c r="H15" s="9"/>
      <c r="I15" s="9"/>
      <c r="J15" s="10"/>
      <c r="K15" s="10"/>
    </row>
    <row r="16" ht="30.0" customHeight="1">
      <c r="A16" s="4" t="s">
        <v>47</v>
      </c>
      <c r="B16" s="5" t="s">
        <v>48</v>
      </c>
      <c r="C16" s="6">
        <v>29476.03</v>
      </c>
      <c r="D16" s="11" t="str">
        <f t="shared" si="2"/>
        <v>Determina 25 del 17/01/2020</v>
      </c>
      <c r="E16" s="4" t="s">
        <v>49</v>
      </c>
      <c r="F16" s="8" t="s">
        <v>12</v>
      </c>
      <c r="G16" s="4" t="s">
        <v>41</v>
      </c>
      <c r="H16" s="9"/>
      <c r="I16" s="9"/>
      <c r="J16" s="10"/>
      <c r="K16" s="10"/>
    </row>
    <row r="17" ht="30.0" customHeight="1">
      <c r="A17" s="4" t="s">
        <v>51</v>
      </c>
      <c r="B17" s="5" t="s">
        <v>52</v>
      </c>
      <c r="C17" s="6">
        <v>1520069.84</v>
      </c>
      <c r="D17" s="11" t="str">
        <f>HYPERLINK("http://www.usrc.it/AppRendiConta/det_26_20200117.pdf","Determina 26 del 17/01/2020")</f>
        <v>Determina 26 del 17/01/2020</v>
      </c>
      <c r="E17" s="4" t="s">
        <v>53</v>
      </c>
      <c r="F17" s="8" t="s">
        <v>12</v>
      </c>
      <c r="G17" s="4" t="s">
        <v>34</v>
      </c>
      <c r="H17" s="9"/>
      <c r="I17" s="9"/>
      <c r="J17" s="10"/>
      <c r="K17" s="10"/>
    </row>
    <row r="18" ht="30.0" customHeight="1">
      <c r="A18" s="4" t="s">
        <v>54</v>
      </c>
      <c r="B18" s="5" t="s">
        <v>55</v>
      </c>
      <c r="C18" s="6">
        <v>448515.11</v>
      </c>
      <c r="D18" s="11" t="str">
        <f>HYPERLINK("http://www.usrc.it/AppRendiConta/det_27_20200117.pdf","Determina 27 del 17/01/2020")</f>
        <v>Determina 27 del 17/01/2020</v>
      </c>
      <c r="E18" s="4" t="s">
        <v>56</v>
      </c>
      <c r="F18" s="8" t="s">
        <v>12</v>
      </c>
      <c r="G18" s="4" t="s">
        <v>42</v>
      </c>
      <c r="H18" s="9"/>
      <c r="I18" s="9"/>
      <c r="J18" s="10"/>
      <c r="K18" s="10"/>
    </row>
    <row r="19" ht="30.0" customHeight="1">
      <c r="A19" s="4" t="s">
        <v>57</v>
      </c>
      <c r="B19" s="5" t="s">
        <v>58</v>
      </c>
      <c r="C19" s="6">
        <v>5061875.74</v>
      </c>
      <c r="D19" s="11" t="str">
        <f>HYPERLINK("http://www.usrc.it/AppRendiConta/det_37_20200124.pdf","Determina 37 del 24/01/2020")</f>
        <v>Determina 37 del 24/01/2020</v>
      </c>
      <c r="E19" s="4" t="s">
        <v>59</v>
      </c>
      <c r="F19" s="8" t="s">
        <v>12</v>
      </c>
      <c r="G19" s="4" t="s">
        <v>43</v>
      </c>
      <c r="H19" s="9"/>
      <c r="I19" s="9"/>
      <c r="J19" s="10"/>
      <c r="K19" s="10"/>
    </row>
    <row r="20" ht="30.0" customHeight="1">
      <c r="A20" s="4" t="s">
        <v>60</v>
      </c>
      <c r="B20" s="5" t="s">
        <v>61</v>
      </c>
      <c r="C20" s="6">
        <v>1759552.16</v>
      </c>
      <c r="D20" s="11" t="str">
        <f>HYPERLINK("http://www.usrc.it/AppRendiConta/det_38_20200124.pdf","Determina 38 del 24/01/2020")</f>
        <v>Determina 38 del 24/01/2020</v>
      </c>
      <c r="E20" s="4" t="s">
        <v>62</v>
      </c>
      <c r="F20" s="8" t="s">
        <v>12</v>
      </c>
      <c r="G20" s="4" t="s">
        <v>43</v>
      </c>
      <c r="H20" s="9"/>
      <c r="I20" s="9"/>
      <c r="J20" s="10"/>
      <c r="K20" s="10"/>
    </row>
    <row r="21" ht="30.0" customHeight="1">
      <c r="A21" s="4" t="s">
        <v>63</v>
      </c>
      <c r="B21" s="5" t="s">
        <v>64</v>
      </c>
      <c r="C21" s="6">
        <v>102849.19</v>
      </c>
      <c r="D21" s="11" t="str">
        <f>HYPERLINK("http://www.usrc.it/AppRendiConta/det_39_20200124.pdf","Determina 39 del 24/01/2020")</f>
        <v>Determina 39 del 24/01/2020</v>
      </c>
      <c r="E21" s="4" t="s">
        <v>65</v>
      </c>
      <c r="F21" s="8" t="s">
        <v>12</v>
      </c>
      <c r="G21" s="4" t="s">
        <v>66</v>
      </c>
      <c r="H21" s="9"/>
      <c r="I21" s="9"/>
      <c r="J21" s="10"/>
      <c r="K21" s="10"/>
    </row>
    <row r="22" ht="30.0" customHeight="1">
      <c r="A22" s="4" t="s">
        <v>67</v>
      </c>
      <c r="B22" s="5" t="s">
        <v>68</v>
      </c>
      <c r="C22" s="6">
        <v>80299.0</v>
      </c>
      <c r="D22" s="11" t="str">
        <f>HYPERLINK("http://www.usrc.it/AppRendiConta/det_45_20200124.pdf","Determina 45 del 24/01/2020")</f>
        <v>Determina 45 del 24/01/2020</v>
      </c>
      <c r="E22" s="4" t="s">
        <v>69</v>
      </c>
      <c r="F22" s="8" t="s">
        <v>12</v>
      </c>
      <c r="G22" s="4" t="s">
        <v>66</v>
      </c>
      <c r="H22" s="9"/>
      <c r="I22" s="9"/>
      <c r="J22" s="10"/>
      <c r="K22" s="10"/>
    </row>
    <row r="23" ht="30.0" customHeight="1">
      <c r="A23" s="4" t="s">
        <v>70</v>
      </c>
      <c r="B23" s="5" t="s">
        <v>71</v>
      </c>
      <c r="C23" s="6">
        <v>228868.33</v>
      </c>
      <c r="D23" s="11" t="str">
        <f>HYPERLINK("http://www.usrc.it/AppRendiConta/det_46_20200124.pdf","Determina 46 del 24/01/2020")</f>
        <v>Determina 46 del 24/01/2020</v>
      </c>
      <c r="E23" s="4" t="s">
        <v>72</v>
      </c>
      <c r="F23" s="8" t="s">
        <v>12</v>
      </c>
      <c r="G23" s="4" t="s">
        <v>66</v>
      </c>
      <c r="H23" s="9"/>
      <c r="I23" s="9"/>
      <c r="J23" s="10"/>
      <c r="K23" s="10"/>
    </row>
    <row r="24" ht="30.0" customHeight="1">
      <c r="A24" s="4" t="s">
        <v>73</v>
      </c>
      <c r="B24" s="5" t="s">
        <v>74</v>
      </c>
      <c r="C24" s="6">
        <v>2056791.44</v>
      </c>
      <c r="D24" s="12" t="str">
        <f>HYPERLINK("http://www.usrc.it/AppRendiConta/det_66_20200206.pdf.p7m","Determina 66 del 06/02/2020")</f>
        <v>Determina 66 del 06/02/2020</v>
      </c>
      <c r="E24" s="13" t="s">
        <v>75</v>
      </c>
      <c r="F24" s="8" t="s">
        <v>12</v>
      </c>
      <c r="G24" s="4" t="s">
        <v>43</v>
      </c>
      <c r="H24" s="9"/>
      <c r="I24" s="9"/>
      <c r="J24" s="10"/>
      <c r="K24" s="10"/>
    </row>
    <row r="25" ht="30.0" customHeight="1">
      <c r="A25" s="4" t="s">
        <v>76</v>
      </c>
      <c r="B25" s="5" t="s">
        <v>77</v>
      </c>
      <c r="C25" s="6">
        <v>276740.01</v>
      </c>
      <c r="D25" s="12" t="str">
        <f>HYPERLINK("http://www.usrc.it/AppRendiConta/det_67_20200206.pdf.p7m","Determina 67 del 06/02/2020")</f>
        <v>Determina 67 del 06/02/2020</v>
      </c>
      <c r="E25" s="14" t="s">
        <v>78</v>
      </c>
      <c r="F25" s="8" t="s">
        <v>12</v>
      </c>
      <c r="G25" s="4" t="s">
        <v>43</v>
      </c>
      <c r="H25" s="9"/>
      <c r="I25" s="9"/>
      <c r="J25" s="10"/>
      <c r="K25" s="10"/>
    </row>
    <row r="26" ht="30.0" customHeight="1">
      <c r="A26" s="4" t="s">
        <v>79</v>
      </c>
      <c r="B26" s="5" t="s">
        <v>80</v>
      </c>
      <c r="C26" s="6">
        <v>1800.0</v>
      </c>
      <c r="D26" s="15" t="str">
        <f>HYPERLINK("http://www.usrc.it/AppRendiConta/det_68_20200210.pdf","Determina 68 del 10/02/2020")</f>
        <v>Determina 68 del 10/02/2020</v>
      </c>
      <c r="E26" s="16" t="s">
        <v>81</v>
      </c>
      <c r="F26" s="8" t="s">
        <v>12</v>
      </c>
      <c r="G26" s="4" t="s">
        <v>82</v>
      </c>
      <c r="H26" s="9"/>
      <c r="I26" s="9"/>
      <c r="J26" s="10"/>
      <c r="K26" s="10"/>
    </row>
    <row r="27" ht="30.0" customHeight="1">
      <c r="A27" s="4" t="s">
        <v>83</v>
      </c>
      <c r="B27" s="5" t="s">
        <v>84</v>
      </c>
      <c r="C27" s="6">
        <v>32000.0</v>
      </c>
      <c r="D27" s="15" t="str">
        <f>HYPERLINK("http://www.usrc.it/AppRendiConta/det_69_20200210.pdf","Determina 69 del 10/02/2020")</f>
        <v>Determina 69 del 10/02/2020</v>
      </c>
      <c r="E27" s="14" t="s">
        <v>85</v>
      </c>
      <c r="F27" s="8" t="s">
        <v>12</v>
      </c>
      <c r="G27" s="4" t="s">
        <v>13</v>
      </c>
      <c r="H27" s="9"/>
      <c r="I27" s="9"/>
      <c r="J27" s="10"/>
      <c r="K27" s="10"/>
    </row>
    <row r="28" ht="30.0" customHeight="1">
      <c r="A28" s="4" t="s">
        <v>86</v>
      </c>
      <c r="B28" s="5" t="s">
        <v>87</v>
      </c>
      <c r="C28" s="6">
        <v>2475280.03</v>
      </c>
      <c r="D28" s="15" t="str">
        <f>HYPERLINK("http://www.usrc.it/AppRendiConta/det_73_20200212.pdf","Determina 73 del 12/02/2020")</f>
        <v>Determina 73 del 12/02/2020</v>
      </c>
      <c r="E28" s="4" t="s">
        <v>88</v>
      </c>
      <c r="F28" s="8" t="s">
        <v>12</v>
      </c>
      <c r="G28" s="4" t="s">
        <v>43</v>
      </c>
      <c r="H28" s="9"/>
      <c r="I28" s="9"/>
      <c r="J28" s="10"/>
      <c r="K28" s="10"/>
    </row>
    <row r="29" ht="30.0" customHeight="1">
      <c r="A29" s="4" t="s">
        <v>89</v>
      </c>
      <c r="B29" s="5" t="s">
        <v>90</v>
      </c>
      <c r="C29" s="6">
        <v>18659.46</v>
      </c>
      <c r="D29" s="15" t="str">
        <f>HYPERLINK("http://www.usrc.it/AppRendiConta/det_74_20200212.pdf","Determina 74 del 12/02/2020")</f>
        <v>Determina 74 del 12/02/2020</v>
      </c>
      <c r="E29" s="4" t="s">
        <v>91</v>
      </c>
      <c r="F29" s="8" t="s">
        <v>12</v>
      </c>
      <c r="G29" s="4" t="s">
        <v>92</v>
      </c>
      <c r="H29" s="9"/>
      <c r="I29" s="9"/>
      <c r="J29" s="10"/>
      <c r="K29" s="10"/>
    </row>
    <row r="30" ht="30.0" customHeight="1">
      <c r="A30" s="4" t="s">
        <v>93</v>
      </c>
      <c r="B30" s="5" t="s">
        <v>94</v>
      </c>
      <c r="C30" s="6">
        <v>239836.19</v>
      </c>
      <c r="D30" s="15" t="str">
        <f>HYPERLINK("http://www.usrc.it/AppRendiConta/det_75_20200212.pdf","Determina 75 del 12/02/2020")</f>
        <v>Determina 75 del 12/02/2020</v>
      </c>
      <c r="E30" s="4" t="s">
        <v>95</v>
      </c>
      <c r="F30" s="8" t="s">
        <v>12</v>
      </c>
      <c r="G30" s="4" t="s">
        <v>22</v>
      </c>
      <c r="H30" s="9"/>
      <c r="I30" s="9"/>
      <c r="J30" s="10"/>
      <c r="K30" s="10"/>
    </row>
    <row r="31" ht="30.0" customHeight="1">
      <c r="A31" s="4" t="s">
        <v>19</v>
      </c>
      <c r="B31" s="5" t="s">
        <v>20</v>
      </c>
      <c r="C31" s="6">
        <v>7814.18</v>
      </c>
      <c r="D31" s="15" t="str">
        <f>HYPERLINK("http://www.usrc.it/AppRendiConta/det_76_20200212.pdf","Determina 76 del 12/02/2020")</f>
        <v>Determina 76 del 12/02/2020</v>
      </c>
      <c r="E31" s="4" t="s">
        <v>96</v>
      </c>
      <c r="F31" s="17" t="s">
        <v>12</v>
      </c>
      <c r="G31" s="4" t="s">
        <v>30</v>
      </c>
      <c r="H31" s="9"/>
      <c r="I31" s="9"/>
      <c r="J31" s="10"/>
      <c r="K31" s="10"/>
    </row>
    <row r="32" ht="30.0" customHeight="1">
      <c r="A32" s="4" t="s">
        <v>97</v>
      </c>
      <c r="B32" s="5" t="s">
        <v>98</v>
      </c>
      <c r="C32" s="6">
        <v>20978.88</v>
      </c>
      <c r="D32" s="15" t="str">
        <f t="shared" ref="D32:D33" si="3">HYPERLINK("http://www.usrc.it/AppRendiConta/det_77_20200212.pdf","Determina 77 del 12/02/2020")</f>
        <v>Determina 77 del 12/02/2020</v>
      </c>
      <c r="E32" s="4" t="s">
        <v>99</v>
      </c>
      <c r="F32" s="17" t="s">
        <v>12</v>
      </c>
      <c r="G32" s="4" t="s">
        <v>41</v>
      </c>
      <c r="H32" s="9"/>
      <c r="I32" s="9"/>
      <c r="J32" s="10"/>
      <c r="K32" s="10"/>
    </row>
    <row r="33" ht="30.0" customHeight="1">
      <c r="A33" s="4" t="s">
        <v>97</v>
      </c>
      <c r="B33" s="5" t="s">
        <v>98</v>
      </c>
      <c r="C33" s="6">
        <v>50128.99</v>
      </c>
      <c r="D33" s="15" t="str">
        <f t="shared" si="3"/>
        <v>Determina 77 del 12/02/2020</v>
      </c>
      <c r="E33" s="4" t="s">
        <v>99</v>
      </c>
      <c r="F33" s="8" t="s">
        <v>12</v>
      </c>
      <c r="G33" s="4" t="s">
        <v>43</v>
      </c>
      <c r="H33" s="9"/>
      <c r="I33" s="9"/>
      <c r="J33" s="10"/>
      <c r="K33" s="10"/>
    </row>
    <row r="34" ht="30.0" customHeight="1">
      <c r="A34" s="4" t="s">
        <v>100</v>
      </c>
      <c r="B34" s="5" t="s">
        <v>101</v>
      </c>
      <c r="C34" s="6">
        <v>273214.05</v>
      </c>
      <c r="D34" s="15" t="str">
        <f>HYPERLINK("http://www.usrc.it/AppRendiConta/det_78_20200212.pdf","Determina 78 del 12/02/2020")</f>
        <v>Determina 78 del 12/02/2020</v>
      </c>
      <c r="E34" s="4" t="s">
        <v>102</v>
      </c>
      <c r="F34" s="17" t="s">
        <v>12</v>
      </c>
      <c r="G34" s="4" t="s">
        <v>34</v>
      </c>
      <c r="H34" s="9"/>
      <c r="I34" s="9"/>
      <c r="J34" s="10"/>
      <c r="K34" s="10"/>
    </row>
    <row r="35" ht="30.0" customHeight="1">
      <c r="A35" s="4" t="s">
        <v>103</v>
      </c>
      <c r="B35" s="5" t="s">
        <v>104</v>
      </c>
      <c r="C35" s="6">
        <v>19083.75</v>
      </c>
      <c r="D35" s="15" t="str">
        <f>HYPERLINK("http://www.usrc.it/AppRendiConta/det_79_20200212.pdf","Determina 79 del 12/02/2020")</f>
        <v>Determina 79 del 12/02/2020</v>
      </c>
      <c r="E35" s="4" t="s">
        <v>105</v>
      </c>
      <c r="F35" s="8" t="s">
        <v>12</v>
      </c>
      <c r="G35" s="4" t="s">
        <v>30</v>
      </c>
      <c r="H35" s="9"/>
      <c r="I35" s="9"/>
      <c r="J35" s="10"/>
      <c r="K35" s="10"/>
    </row>
    <row r="36" ht="30.0" customHeight="1">
      <c r="A36" s="4" t="s">
        <v>57</v>
      </c>
      <c r="B36" s="5" t="s">
        <v>58</v>
      </c>
      <c r="C36" s="6">
        <v>7200.0</v>
      </c>
      <c r="D36" s="15" t="str">
        <f>HYPERLINK("http://www.usrc.it/AppRendiConta/det_80_20200212.pdf","Determina 80 del 12/02/2020")</f>
        <v>Determina 80 del 12/02/2020</v>
      </c>
      <c r="E36" s="4" t="s">
        <v>106</v>
      </c>
      <c r="F36" s="17" t="s">
        <v>12</v>
      </c>
      <c r="G36" s="4" t="s">
        <v>107</v>
      </c>
      <c r="H36" s="9"/>
      <c r="I36" s="9"/>
      <c r="J36" s="10"/>
      <c r="K36" s="10"/>
    </row>
    <row r="37" ht="30.0" customHeight="1">
      <c r="A37" s="4" t="s">
        <v>108</v>
      </c>
      <c r="B37" s="5" t="s">
        <v>109</v>
      </c>
      <c r="C37" s="6">
        <v>3733.33</v>
      </c>
      <c r="D37" s="15" t="str">
        <f>HYPERLINK("http://www.usrc.it/AppRendiConta/det_81_20200212.pdf","Determina 81 del 12/02/2020")</f>
        <v>Determina 81 del 12/02/2020</v>
      </c>
      <c r="E37" s="4" t="s">
        <v>110</v>
      </c>
      <c r="F37" s="17" t="s">
        <v>12</v>
      </c>
      <c r="G37" s="4" t="s">
        <v>107</v>
      </c>
      <c r="H37" s="9"/>
      <c r="I37" s="9"/>
      <c r="J37" s="10"/>
      <c r="K37" s="10"/>
    </row>
    <row r="38" ht="30.0" customHeight="1">
      <c r="A38" s="4" t="s">
        <v>111</v>
      </c>
      <c r="B38" s="5" t="s">
        <v>112</v>
      </c>
      <c r="C38" s="6">
        <v>1946.0</v>
      </c>
      <c r="D38" s="15" t="str">
        <f>HYPERLINK("http://www.usrc.it/AppRendiConta/det_82_20200212.pdf","Determina 82 del 12/02/2020")</f>
        <v>Determina 82 del 12/02/2020</v>
      </c>
      <c r="E38" s="4" t="s">
        <v>113</v>
      </c>
      <c r="F38" s="17" t="s">
        <v>12</v>
      </c>
      <c r="G38" s="4" t="s">
        <v>107</v>
      </c>
      <c r="H38" s="9"/>
      <c r="I38" s="9"/>
      <c r="J38" s="10"/>
      <c r="K38" s="10"/>
    </row>
    <row r="39" ht="30.0" customHeight="1">
      <c r="A39" s="4" t="s">
        <v>114</v>
      </c>
      <c r="B39" s="5" t="s">
        <v>115</v>
      </c>
      <c r="C39" s="6">
        <v>16743.33</v>
      </c>
      <c r="D39" s="15" t="str">
        <f>HYPERLINK("http://www.usrc.it/AppRendiConta/det_83_20200212.pdf","Determina 83 del 12/02/2020")</f>
        <v>Determina 83 del 12/02/2020</v>
      </c>
      <c r="E39" s="4" t="s">
        <v>116</v>
      </c>
      <c r="F39" s="17" t="s">
        <v>12</v>
      </c>
      <c r="G39" s="4" t="s">
        <v>107</v>
      </c>
      <c r="H39" s="9"/>
      <c r="I39" s="9"/>
      <c r="J39" s="10"/>
      <c r="K39" s="10"/>
    </row>
    <row r="40" ht="30.0" customHeight="1">
      <c r="A40" s="4" t="s">
        <v>117</v>
      </c>
      <c r="B40" s="5" t="s">
        <v>118</v>
      </c>
      <c r="C40" s="6">
        <v>42230.0</v>
      </c>
      <c r="D40" s="15" t="str">
        <f>HYPERLINK("http://www.usrc.it/AppRendiConta/det_84_20200212.pdf","Determina 84 del 12/02/2020")</f>
        <v>Determina 84 del 12/02/2020</v>
      </c>
      <c r="E40" s="4" t="s">
        <v>119</v>
      </c>
      <c r="F40" s="17" t="s">
        <v>12</v>
      </c>
      <c r="G40" s="4" t="s">
        <v>107</v>
      </c>
      <c r="H40" s="9"/>
      <c r="I40" s="9"/>
      <c r="J40" s="10"/>
      <c r="K40" s="10"/>
    </row>
    <row r="41" ht="30.0" customHeight="1">
      <c r="A41" s="4" t="s">
        <v>114</v>
      </c>
      <c r="B41" s="5" t="s">
        <v>115</v>
      </c>
      <c r="C41" s="6">
        <v>549.0</v>
      </c>
      <c r="D41" s="15" t="str">
        <f>HYPERLINK("http://www.usrc.it/AppRendiConta/det_85_20200212.pdf","Determina 85 del 12/02/2020")</f>
        <v>Determina 85 del 12/02/2020</v>
      </c>
      <c r="E41" s="4" t="s">
        <v>120</v>
      </c>
      <c r="F41" s="17" t="s">
        <v>12</v>
      </c>
      <c r="G41" s="4" t="s">
        <v>107</v>
      </c>
      <c r="H41" s="9"/>
      <c r="I41" s="9"/>
      <c r="J41" s="10"/>
      <c r="K41" s="10"/>
    </row>
    <row r="42" ht="30.0" customHeight="1">
      <c r="A42" s="4" t="s">
        <v>93</v>
      </c>
      <c r="B42" s="5" t="s">
        <v>94</v>
      </c>
      <c r="C42" s="6">
        <v>512.4</v>
      </c>
      <c r="D42" s="15" t="str">
        <f>HYPERLINK("http://www.usrc.it/AppRendiConta/det_86_20200212.pdf","Determina 86 del 12/02/2020")</f>
        <v>Determina 86 del 12/02/2020</v>
      </c>
      <c r="E42" s="4" t="s">
        <v>121</v>
      </c>
      <c r="F42" s="17" t="s">
        <v>12</v>
      </c>
      <c r="G42" s="4" t="s">
        <v>107</v>
      </c>
      <c r="H42" s="9"/>
      <c r="I42" s="9"/>
      <c r="J42" s="10"/>
      <c r="K42" s="10"/>
    </row>
    <row r="43" ht="30.0" customHeight="1">
      <c r="A43" s="4" t="s">
        <v>122</v>
      </c>
      <c r="B43" s="5" t="s">
        <v>123</v>
      </c>
      <c r="C43" s="6">
        <v>1030551.33</v>
      </c>
      <c r="D43" s="15" t="str">
        <f>HYPERLINK("http://www.usrc.it/AppRendiConta/det_91_20200217.pdf","Determina 91 del 17/02/2020")</f>
        <v>Determina 91 del 17/02/2020</v>
      </c>
      <c r="E43" s="4" t="s">
        <v>124</v>
      </c>
      <c r="F43" s="18" t="s">
        <v>12</v>
      </c>
      <c r="G43" s="4" t="s">
        <v>42</v>
      </c>
      <c r="H43" s="9"/>
      <c r="I43" s="9"/>
      <c r="J43" s="10"/>
      <c r="K43" s="10"/>
    </row>
    <row r="44" ht="30.0" customHeight="1">
      <c r="A44" s="4" t="s">
        <v>35</v>
      </c>
      <c r="B44" s="5" t="s">
        <v>36</v>
      </c>
      <c r="C44" s="6">
        <v>36174.41</v>
      </c>
      <c r="D44" s="15" t="str">
        <f>HYPERLINK("http://www.usrc.it/AppRendiConta/det_92_20200217.pdf","Determina 92 del 17/02/2020")</f>
        <v>Determina 92 del 17/02/2020</v>
      </c>
      <c r="E44" s="4" t="s">
        <v>37</v>
      </c>
      <c r="F44" s="19"/>
      <c r="G44" s="4" t="s">
        <v>34</v>
      </c>
      <c r="H44" s="9"/>
      <c r="I44" s="9"/>
      <c r="J44" s="10"/>
      <c r="K44" s="10"/>
    </row>
    <row r="45" ht="30.0" customHeight="1">
      <c r="A45" s="4" t="s">
        <v>125</v>
      </c>
      <c r="B45" s="5" t="s">
        <v>126</v>
      </c>
      <c r="C45" s="6">
        <v>692372.59</v>
      </c>
      <c r="D45" s="15" t="str">
        <f>HYPERLINK("http://www.usrc.it/AppRendiConta/det_94_20200218.pdf","Determina 94 del 18/02/2020")</f>
        <v>Determina 94 del 18/02/2020</v>
      </c>
      <c r="E45" s="4" t="s">
        <v>127</v>
      </c>
      <c r="F45" s="18" t="s">
        <v>12</v>
      </c>
      <c r="G45" s="4" t="s">
        <v>128</v>
      </c>
      <c r="H45" s="9"/>
      <c r="I45" s="9"/>
      <c r="J45" s="10"/>
      <c r="K45" s="10"/>
    </row>
    <row r="46" ht="30.0" customHeight="1">
      <c r="A46" s="4" t="s">
        <v>14</v>
      </c>
      <c r="B46" s="5" t="s">
        <v>15</v>
      </c>
      <c r="C46" s="6">
        <v>36029.38</v>
      </c>
      <c r="D46" s="15" t="str">
        <f>HYPERLINK("http://www.usrc.it/AppRendiConta/det_104_20200219.pdf","Determina 104 del 19/02/2020")</f>
        <v>Determina 104 del 19/02/2020</v>
      </c>
      <c r="E46" s="4" t="s">
        <v>129</v>
      </c>
      <c r="F46" s="17" t="s">
        <v>12</v>
      </c>
      <c r="G46" s="4" t="s">
        <v>130</v>
      </c>
      <c r="H46" s="9"/>
      <c r="I46" s="9"/>
      <c r="J46" s="10"/>
      <c r="K46" s="10"/>
    </row>
    <row r="47" ht="30.0" customHeight="1">
      <c r="A47" s="4" t="s">
        <v>117</v>
      </c>
      <c r="B47" s="5" t="s">
        <v>118</v>
      </c>
      <c r="C47" s="6">
        <v>130872.4</v>
      </c>
      <c r="D47" s="15" t="str">
        <f>HYPERLINK("http://www.usrc.it/AppRendiConta/det_105_20200219.pdf","Determina 105 del 19/02/2020")</f>
        <v>Determina 105 del 19/02/2020</v>
      </c>
      <c r="E47" s="4" t="s">
        <v>131</v>
      </c>
      <c r="F47" s="17" t="s">
        <v>12</v>
      </c>
      <c r="G47" s="4" t="s">
        <v>132</v>
      </c>
      <c r="H47" s="9"/>
      <c r="I47" s="9"/>
      <c r="J47" s="10"/>
      <c r="K47" s="10"/>
    </row>
    <row r="48" ht="30.0" customHeight="1">
      <c r="A48" s="4" t="s">
        <v>133</v>
      </c>
      <c r="B48" s="5" t="s">
        <v>134</v>
      </c>
      <c r="C48" s="6">
        <v>5068028.3</v>
      </c>
      <c r="D48" s="15" t="str">
        <f>HYPERLINK("http://www.usrc.it/AppRendiConta/det_107_20200219.pdf","Determina 107 del 19/02/2020")</f>
        <v>Determina 107 del 19/02/2020</v>
      </c>
      <c r="E48" s="4" t="s">
        <v>135</v>
      </c>
      <c r="F48" s="17" t="s">
        <v>12</v>
      </c>
      <c r="G48" s="4" t="s">
        <v>43</v>
      </c>
      <c r="H48" s="9"/>
      <c r="I48" s="9"/>
      <c r="J48" s="10"/>
      <c r="K48" s="10"/>
    </row>
    <row r="49" ht="30.0" customHeight="1">
      <c r="A49" s="20" t="s">
        <v>47</v>
      </c>
      <c r="B49" s="5" t="s">
        <v>48</v>
      </c>
      <c r="C49" s="6">
        <v>153550.34</v>
      </c>
      <c r="D49" s="15" t="str">
        <f>HYPERLINK("http://www.usrc.it/AppRendiConta/det_109_20200219.pdf","Determina 109 del 19/02/2020")</f>
        <v>Determina 109 del 19/02/2020</v>
      </c>
      <c r="E49" s="4" t="s">
        <v>136</v>
      </c>
      <c r="F49" s="17" t="s">
        <v>12</v>
      </c>
      <c r="G49" s="4" t="s">
        <v>66</v>
      </c>
      <c r="H49" s="9"/>
      <c r="I49" s="9"/>
      <c r="J49" s="10"/>
      <c r="K49" s="10"/>
    </row>
    <row r="50" ht="30.0" customHeight="1">
      <c r="A50" s="20" t="s">
        <v>31</v>
      </c>
      <c r="B50" s="5" t="s">
        <v>32</v>
      </c>
      <c r="C50" s="6">
        <v>174637.75</v>
      </c>
      <c r="D50" s="15" t="str">
        <f>HYPERLINK("http://www.usrc.it/AppRendiConta/det_110_20200219.pdf","Determina 110 del 19/02/2020")</f>
        <v>Determina 110 del 19/02/2020</v>
      </c>
      <c r="E50" s="4" t="s">
        <v>137</v>
      </c>
      <c r="F50" s="17" t="s">
        <v>12</v>
      </c>
      <c r="G50" s="4" t="s">
        <v>66</v>
      </c>
      <c r="H50" s="9"/>
      <c r="I50" s="9"/>
      <c r="J50" s="10"/>
      <c r="K50" s="10"/>
    </row>
    <row r="51" ht="30.0" customHeight="1">
      <c r="A51" s="20" t="s">
        <v>138</v>
      </c>
      <c r="B51" s="5" t="s">
        <v>139</v>
      </c>
      <c r="C51" s="6">
        <v>185428.34</v>
      </c>
      <c r="D51" s="15" t="str">
        <f>HYPERLINK("http://www.usrc.it/AppRendiConta/det_112_20200219.pdf","Determina 112 del 19/02/2020")</f>
        <v>Determina 112 del 19/02/2020</v>
      </c>
      <c r="E51" s="16" t="s">
        <v>140</v>
      </c>
      <c r="F51" s="17" t="s">
        <v>12</v>
      </c>
      <c r="G51" s="4" t="s">
        <v>41</v>
      </c>
      <c r="H51" s="9"/>
      <c r="I51" s="9"/>
      <c r="J51" s="10"/>
      <c r="K51" s="10"/>
    </row>
    <row r="52" ht="30.0" customHeight="1">
      <c r="A52" s="20" t="s">
        <v>125</v>
      </c>
      <c r="B52" s="5" t="s">
        <v>126</v>
      </c>
      <c r="C52" s="6">
        <v>79300.13</v>
      </c>
      <c r="D52" s="15" t="str">
        <f>HYPERLINK("http://www.usrc.it/AppRendiConta/det_122_20200224.pdf","Determina 122 del 24/02/2020")</f>
        <v>Determina 122 del 24/02/2020</v>
      </c>
      <c r="E52" s="4" t="s">
        <v>141</v>
      </c>
      <c r="F52" s="17" t="s">
        <v>12</v>
      </c>
      <c r="G52" s="21" t="s">
        <v>132</v>
      </c>
      <c r="H52" s="9"/>
      <c r="I52" s="9"/>
      <c r="J52" s="10"/>
      <c r="K52" s="10"/>
    </row>
    <row r="53" ht="30.0" customHeight="1">
      <c r="A53" s="4" t="s">
        <v>142</v>
      </c>
      <c r="B53" s="5" t="s">
        <v>143</v>
      </c>
      <c r="C53" s="6">
        <v>549014.03</v>
      </c>
      <c r="D53" s="15" t="str">
        <f>HYPERLINK("http://www.usrc.it/AppRendiConta/det_124_20200224.pdf                                         ","Determina 124 del 24/02/2020")</f>
        <v>Determina 124 del 24/02/2020</v>
      </c>
      <c r="E53" s="4" t="s">
        <v>144</v>
      </c>
      <c r="F53" s="17" t="s">
        <v>12</v>
      </c>
      <c r="G53" s="4" t="s">
        <v>43</v>
      </c>
      <c r="H53" s="9"/>
      <c r="I53" s="9"/>
      <c r="J53" s="10"/>
      <c r="K53" s="10"/>
    </row>
    <row r="54" ht="30.0" customHeight="1">
      <c r="A54" s="4" t="s">
        <v>9</v>
      </c>
      <c r="B54" s="5" t="s">
        <v>10</v>
      </c>
      <c r="C54" s="6">
        <v>1485978.79</v>
      </c>
      <c r="D54" s="15" t="str">
        <f>HYPERLINK("http://www.usrc.it/AppRendiConta/det_125_20200224.pdf                                         ","Determina 125 del 24/02/2020")</f>
        <v>Determina 125 del 24/02/2020</v>
      </c>
      <c r="E54" s="4" t="s">
        <v>145</v>
      </c>
      <c r="F54" s="17" t="s">
        <v>12</v>
      </c>
      <c r="G54" s="4" t="s">
        <v>43</v>
      </c>
      <c r="H54" s="9"/>
      <c r="I54" s="9"/>
      <c r="J54" s="10"/>
      <c r="K54" s="10"/>
    </row>
    <row r="55" ht="30.0" customHeight="1">
      <c r="A55" s="4" t="s">
        <v>146</v>
      </c>
      <c r="B55" s="5" t="s">
        <v>147</v>
      </c>
      <c r="C55" s="6">
        <v>442880.31</v>
      </c>
      <c r="D55" s="15" t="str">
        <f>HYPERLINK("http://www.usrc.it/AppRendiConta/det_126_20200224.pdf                                         ","Determina 126 del 24/02/2020")</f>
        <v>Determina 126 del 24/02/2020</v>
      </c>
      <c r="E55" s="4" t="s">
        <v>148</v>
      </c>
      <c r="F55" s="17" t="s">
        <v>12</v>
      </c>
      <c r="G55" s="4" t="s">
        <v>43</v>
      </c>
      <c r="H55" s="9"/>
      <c r="I55" s="9"/>
      <c r="J55" s="10"/>
      <c r="K55" s="10"/>
    </row>
    <row r="56" ht="30.0" customHeight="1">
      <c r="A56" s="22" t="s">
        <v>93</v>
      </c>
      <c r="B56" s="23" t="s">
        <v>94</v>
      </c>
      <c r="C56" s="24">
        <v>127881.29</v>
      </c>
      <c r="D56" s="25" t="str">
        <f>HYPERLINK("http://www.usrc.it/AppRendiConta/det_157_20200310.pdf","Determina 157 del 10/03/2020")</f>
        <v>Determina 157 del 10/03/2020</v>
      </c>
      <c r="E56" s="22" t="s">
        <v>149</v>
      </c>
      <c r="F56" s="22" t="s">
        <v>12</v>
      </c>
      <c r="G56" s="22" t="s">
        <v>150</v>
      </c>
      <c r="H56" s="9"/>
      <c r="I56" s="9"/>
      <c r="J56" s="10"/>
      <c r="K56" s="10"/>
    </row>
    <row r="57" ht="30.0" customHeight="1">
      <c r="A57" s="22" t="s">
        <v>76</v>
      </c>
      <c r="B57" s="23" t="s">
        <v>77</v>
      </c>
      <c r="C57" s="24">
        <v>53359.92</v>
      </c>
      <c r="D57" s="25" t="str">
        <f>HYPERLINK("http://www.usrc.it/AppRendiConta/det_161_20200310.pdf","Determina 161 del 10/03/2020")</f>
        <v>Determina 161 del 10/03/2020</v>
      </c>
      <c r="E57" s="22" t="s">
        <v>151</v>
      </c>
      <c r="F57" s="22" t="s">
        <v>12</v>
      </c>
      <c r="G57" s="22" t="s">
        <v>152</v>
      </c>
      <c r="H57" s="9"/>
      <c r="I57" s="9"/>
      <c r="J57" s="10"/>
      <c r="K57" s="10"/>
    </row>
    <row r="58" ht="30.0" customHeight="1">
      <c r="A58" s="22" t="s">
        <v>153</v>
      </c>
      <c r="B58" s="23" t="s">
        <v>154</v>
      </c>
      <c r="C58" s="24">
        <v>8022.24</v>
      </c>
      <c r="D58" s="25" t="str">
        <f t="shared" ref="D58:D59" si="4">HYPERLINK("http://www.usrc.it/AppRendiConta/det_162_20200310.pdf","Determina 162 del 10/03/2020")</f>
        <v>Determina 162 del 10/03/2020</v>
      </c>
      <c r="E58" s="22" t="s">
        <v>155</v>
      </c>
      <c r="F58" s="22" t="s">
        <v>12</v>
      </c>
      <c r="G58" s="22" t="s">
        <v>156</v>
      </c>
      <c r="H58" s="9"/>
      <c r="I58" s="9"/>
      <c r="J58" s="10"/>
      <c r="K58" s="10"/>
    </row>
    <row r="59" ht="30.0" customHeight="1">
      <c r="A59" s="22" t="s">
        <v>157</v>
      </c>
      <c r="B59" s="23" t="s">
        <v>158</v>
      </c>
      <c r="C59" s="24">
        <v>14261.76</v>
      </c>
      <c r="D59" s="25" t="str">
        <f t="shared" si="4"/>
        <v>Determina 162 del 10/03/2020</v>
      </c>
      <c r="E59" s="22" t="s">
        <v>155</v>
      </c>
      <c r="F59" s="22" t="s">
        <v>12</v>
      </c>
      <c r="G59" s="22" t="s">
        <v>156</v>
      </c>
      <c r="H59" s="9"/>
      <c r="I59" s="9"/>
      <c r="J59" s="10"/>
      <c r="K59" s="10"/>
    </row>
    <row r="60" ht="30.0" customHeight="1">
      <c r="A60" s="22" t="s">
        <v>159</v>
      </c>
      <c r="B60" s="23" t="s">
        <v>160</v>
      </c>
      <c r="C60" s="24">
        <v>912.0</v>
      </c>
      <c r="D60" s="26" t="str">
        <f>HYPERLINK("http://www.usrc.it/AppRendiConta/det_164_20200311.pdf","Determina 164 del 11/03/2020")</f>
        <v>Determina 164 del 11/03/2020</v>
      </c>
      <c r="E60" s="22" t="s">
        <v>161</v>
      </c>
      <c r="F60" s="22" t="s">
        <v>12</v>
      </c>
      <c r="G60" s="22" t="s">
        <v>107</v>
      </c>
      <c r="H60" s="9"/>
      <c r="I60" s="9"/>
      <c r="J60" s="10"/>
      <c r="K60" s="10"/>
    </row>
    <row r="61" ht="30.0" customHeight="1">
      <c r="A61" s="22" t="s">
        <v>162</v>
      </c>
      <c r="B61" s="23" t="s">
        <v>94</v>
      </c>
      <c r="C61" s="24">
        <v>650.0</v>
      </c>
      <c r="D61" s="25" t="str">
        <f>HYPERLINK("http://www.usrc.it/AppRendiConta/det_165_20200311.pdf","Determina 165 del 11/03/2020")</f>
        <v>Determina 165 del 11/03/2020</v>
      </c>
      <c r="E61" s="22" t="s">
        <v>163</v>
      </c>
      <c r="F61" s="22" t="s">
        <v>12</v>
      </c>
      <c r="G61" s="22" t="s">
        <v>164</v>
      </c>
      <c r="H61" s="9"/>
      <c r="I61" s="9"/>
      <c r="J61" s="10"/>
      <c r="K61" s="10"/>
    </row>
    <row r="62" ht="30.0" customHeight="1">
      <c r="A62" s="22" t="s">
        <v>162</v>
      </c>
      <c r="B62" s="23" t="s">
        <v>94</v>
      </c>
      <c r="C62" s="24">
        <v>3900.0</v>
      </c>
      <c r="D62" s="25" t="str">
        <f>HYPERLINK("http://www.usrc.it/AppRendiConta/det_166_20200311.pdf","Determina 166 del 11/03/2020")</f>
        <v>Determina 166 del 11/03/2020</v>
      </c>
      <c r="E62" s="22" t="s">
        <v>165</v>
      </c>
      <c r="F62" s="22" t="s">
        <v>12</v>
      </c>
      <c r="G62" s="22" t="s">
        <v>164</v>
      </c>
      <c r="H62" s="9"/>
      <c r="I62" s="9"/>
      <c r="J62" s="10"/>
      <c r="K62" s="10"/>
    </row>
    <row r="63" ht="30.0" customHeight="1">
      <c r="A63" s="22" t="s">
        <v>162</v>
      </c>
      <c r="B63" s="23" t="s">
        <v>94</v>
      </c>
      <c r="C63" s="24">
        <v>3900.0</v>
      </c>
      <c r="D63" s="25" t="str">
        <f>HYPERLINK("http://www.usrc.it/AppRendiConta/det_167_20200311.pdf","Determina 167 del 11/03/2020")</f>
        <v>Determina 167 del 11/03/2020</v>
      </c>
      <c r="E63" s="22" t="s">
        <v>166</v>
      </c>
      <c r="F63" s="22" t="s">
        <v>12</v>
      </c>
      <c r="G63" s="22" t="s">
        <v>107</v>
      </c>
      <c r="H63" s="9"/>
      <c r="I63" s="9"/>
      <c r="J63" s="10"/>
      <c r="K63" s="10"/>
    </row>
    <row r="64" ht="30.0" customHeight="1">
      <c r="A64" s="22" t="s">
        <v>167</v>
      </c>
      <c r="B64" s="23" t="s">
        <v>168</v>
      </c>
      <c r="C64" s="24">
        <v>4069193.06</v>
      </c>
      <c r="D64" s="25" t="str">
        <f t="shared" ref="D64:D65" si="5">HYPERLINK("http://www.usrc.it/AppRendiConta/det_170_20200312.pdf","Determina 170 del 12/03/2020")</f>
        <v>Determina 170 del 12/03/2020</v>
      </c>
      <c r="E64" s="22" t="s">
        <v>169</v>
      </c>
      <c r="F64" s="22" t="s">
        <v>12</v>
      </c>
      <c r="G64" s="22" t="s">
        <v>43</v>
      </c>
      <c r="H64" s="9"/>
      <c r="I64" s="9"/>
      <c r="J64" s="10"/>
      <c r="K64" s="10"/>
    </row>
    <row r="65" ht="30.0" customHeight="1">
      <c r="A65" s="22" t="s">
        <v>167</v>
      </c>
      <c r="B65" s="23" t="s">
        <v>168</v>
      </c>
      <c r="C65" s="24">
        <v>23451.72</v>
      </c>
      <c r="D65" s="25" t="str">
        <f t="shared" si="5"/>
        <v>Determina 170 del 12/03/2020</v>
      </c>
      <c r="E65" s="22" t="s">
        <v>169</v>
      </c>
      <c r="F65" s="22" t="s">
        <v>12</v>
      </c>
      <c r="G65" s="22" t="s">
        <v>66</v>
      </c>
      <c r="H65" s="9"/>
      <c r="I65" s="9"/>
      <c r="J65" s="10"/>
      <c r="K65" s="10"/>
    </row>
    <row r="66" ht="30.0" customHeight="1">
      <c r="A66" s="22" t="s">
        <v>79</v>
      </c>
      <c r="B66" s="23" t="s">
        <v>80</v>
      </c>
      <c r="C66" s="24">
        <v>111145.19</v>
      </c>
      <c r="D66" s="25" t="str">
        <f>HYPERLINK("http://www.usrc.it/AppRendiConta/det_172_20200313.pdf","Determina 172 del 13/03/2020")</f>
        <v>Determina 172 del 13/03/2020</v>
      </c>
      <c r="E66" s="22" t="s">
        <v>170</v>
      </c>
      <c r="F66" s="22" t="s">
        <v>12</v>
      </c>
      <c r="G66" s="22" t="s">
        <v>171</v>
      </c>
      <c r="H66" s="9"/>
      <c r="I66" s="9"/>
      <c r="J66" s="10"/>
      <c r="K66" s="10"/>
    </row>
    <row r="67" ht="30.0" customHeight="1">
      <c r="A67" s="22" t="s">
        <v>125</v>
      </c>
      <c r="B67" s="23" t="s">
        <v>126</v>
      </c>
      <c r="C67" s="24">
        <v>93232.03</v>
      </c>
      <c r="D67" s="25" t="str">
        <f>HYPERLINK("http://www.usrc.it/AppRendiConta/det_173_20200313.pdf","Determina 173 del 13/03/2020")</f>
        <v>Determina 173 del 13/03/2020</v>
      </c>
      <c r="E67" s="22" t="s">
        <v>172</v>
      </c>
      <c r="F67" s="22" t="s">
        <v>12</v>
      </c>
      <c r="G67" s="22" t="s">
        <v>171</v>
      </c>
      <c r="H67" s="9"/>
      <c r="I67" s="9"/>
      <c r="J67" s="10"/>
      <c r="K67" s="10"/>
    </row>
    <row r="68" ht="30.0" customHeight="1">
      <c r="A68" s="22" t="s">
        <v>173</v>
      </c>
      <c r="B68" s="23" t="s">
        <v>174</v>
      </c>
      <c r="C68" s="24">
        <v>95179.8</v>
      </c>
      <c r="D68" s="25" t="str">
        <f>HYPERLINK("http://www.usrc.it/AppRendiConta/det_177_20200313.pdf","Determina 177 del 13/03/2020")</f>
        <v>Determina 177 del 13/03/2020</v>
      </c>
      <c r="E68" s="22" t="s">
        <v>175</v>
      </c>
      <c r="F68" s="22" t="s">
        <v>12</v>
      </c>
      <c r="G68" s="22" t="s">
        <v>66</v>
      </c>
      <c r="H68" s="9"/>
      <c r="I68" s="9"/>
      <c r="J68" s="10"/>
      <c r="K68" s="10"/>
    </row>
    <row r="69" ht="30.0" customHeight="1">
      <c r="A69" s="22" t="s">
        <v>176</v>
      </c>
      <c r="B69" s="23" t="s">
        <v>177</v>
      </c>
      <c r="C69" s="24">
        <v>36227.86</v>
      </c>
      <c r="D69" s="25" t="str">
        <f>HYPERLINK("http://www.usrc.it/AppRendiConta/det_178_20200313.pdf","Determina 178 del 13/03/2020")</f>
        <v>Determina 178 del 13/03/2020</v>
      </c>
      <c r="E69" s="22" t="s">
        <v>178</v>
      </c>
      <c r="F69" s="22" t="s">
        <v>12</v>
      </c>
      <c r="G69" s="22" t="s">
        <v>66</v>
      </c>
      <c r="H69" s="9"/>
      <c r="I69" s="9"/>
      <c r="J69" s="10"/>
      <c r="K69" s="10"/>
    </row>
    <row r="70" ht="30.0" customHeight="1">
      <c r="A70" s="22" t="s">
        <v>157</v>
      </c>
      <c r="B70" s="23" t="s">
        <v>158</v>
      </c>
      <c r="C70" s="24">
        <v>1220745.59</v>
      </c>
      <c r="D70" s="25" t="str">
        <f>HYPERLINK("http://www.usrc.it/AppRendiConta/det_187_20200316.pdf","Determina 187 del 16/03/2020")</f>
        <v>Determina 187 del 16/03/2020</v>
      </c>
      <c r="E70" s="22" t="s">
        <v>179</v>
      </c>
      <c r="F70" s="22" t="s">
        <v>12</v>
      </c>
      <c r="G70" s="22" t="s">
        <v>66</v>
      </c>
      <c r="H70" s="9"/>
      <c r="I70" s="9"/>
      <c r="J70" s="10"/>
      <c r="K70" s="10"/>
    </row>
    <row r="71" ht="30.0" customHeight="1">
      <c r="A71" s="22" t="s">
        <v>111</v>
      </c>
      <c r="B71" s="23" t="s">
        <v>112</v>
      </c>
      <c r="C71" s="24">
        <v>1663317.87</v>
      </c>
      <c r="D71" s="25" t="str">
        <f>HYPERLINK("http://www.usrc.it/AppRendiConta/det_189_20200317.pdf","Determina 189 del 17/03/2020")</f>
        <v>Determina 189 del 17/03/2020</v>
      </c>
      <c r="E71" s="22" t="s">
        <v>180</v>
      </c>
      <c r="F71" s="22" t="s">
        <v>12</v>
      </c>
      <c r="G71" s="22" t="s">
        <v>66</v>
      </c>
      <c r="H71" s="9"/>
      <c r="I71" s="9"/>
      <c r="J71" s="10"/>
      <c r="K71" s="10"/>
    </row>
    <row r="72" ht="30.0" customHeight="1">
      <c r="A72" s="22" t="s">
        <v>89</v>
      </c>
      <c r="B72" s="23" t="s">
        <v>90</v>
      </c>
      <c r="C72" s="24">
        <v>1461453.8</v>
      </c>
      <c r="D72" s="25" t="str">
        <f>HYPERLINK("http://www.usrc.it/AppRendiConta/det_190_20200317.pdf","Determina 190 del 17/03/2020")</f>
        <v>Determina 190 del 17/03/2020</v>
      </c>
      <c r="E72" s="22" t="s">
        <v>181</v>
      </c>
      <c r="F72" s="22" t="s">
        <v>12</v>
      </c>
      <c r="G72" s="22" t="s">
        <v>66</v>
      </c>
      <c r="H72" s="9"/>
      <c r="I72" s="9"/>
      <c r="J72" s="10"/>
      <c r="K72" s="10"/>
    </row>
    <row r="73" ht="30.0" customHeight="1">
      <c r="A73" s="22" t="s">
        <v>182</v>
      </c>
      <c r="B73" s="23" t="s">
        <v>183</v>
      </c>
      <c r="C73" s="24">
        <v>122002.78</v>
      </c>
      <c r="D73" s="25" t="str">
        <f>HYPERLINK("http://www.usrc.it/AppRendiConta/det_192_20200318.pdf","Determina 192 del 18/03/2020")</f>
        <v>Determina 192 del 18/03/2020</v>
      </c>
      <c r="E73" s="22" t="s">
        <v>184</v>
      </c>
      <c r="F73" s="22" t="s">
        <v>12</v>
      </c>
      <c r="G73" s="22" t="s">
        <v>34</v>
      </c>
      <c r="H73" s="9"/>
      <c r="I73" s="9"/>
      <c r="J73" s="10"/>
      <c r="K73" s="10"/>
    </row>
    <row r="74" ht="30.0" customHeight="1">
      <c r="A74" s="22" t="s">
        <v>23</v>
      </c>
      <c r="B74" s="23" t="s">
        <v>24</v>
      </c>
      <c r="C74" s="24">
        <v>190106.45</v>
      </c>
      <c r="D74" s="25" t="str">
        <f>HYPERLINK("http://www.usrc.it/AppRendiConta/det_193_20200320.pdf","Determina 193 del 20/03/2020")</f>
        <v>Determina 193 del 20/03/2020</v>
      </c>
      <c r="E74" s="22" t="s">
        <v>185</v>
      </c>
      <c r="F74" s="22" t="s">
        <v>12</v>
      </c>
      <c r="G74" s="22" t="s">
        <v>171</v>
      </c>
      <c r="H74" s="9"/>
      <c r="I74" s="9"/>
      <c r="J74" s="10"/>
      <c r="K74" s="10"/>
    </row>
    <row r="75" ht="30.0" customHeight="1">
      <c r="A75" s="22" t="s">
        <v>162</v>
      </c>
      <c r="B75" s="23" t="s">
        <v>186</v>
      </c>
      <c r="C75" s="24">
        <v>25743.13</v>
      </c>
      <c r="D75" s="25" t="str">
        <f>HYPERLINK("http://www.usrc.it/AppRendiConta/det_194_20200320.pdf","Determina 194 del 20/03/2020")</f>
        <v>Determina 194 del 20/03/2020</v>
      </c>
      <c r="E75" s="22" t="s">
        <v>187</v>
      </c>
      <c r="F75" s="22" t="s">
        <v>12</v>
      </c>
      <c r="G75" s="22" t="s">
        <v>171</v>
      </c>
      <c r="H75" s="9"/>
      <c r="I75" s="9"/>
      <c r="J75" s="10"/>
      <c r="K75" s="10"/>
    </row>
    <row r="76" ht="30.0" customHeight="1">
      <c r="A76" s="22" t="s">
        <v>162</v>
      </c>
      <c r="B76" s="23" t="s">
        <v>186</v>
      </c>
      <c r="C76" s="24">
        <v>99267.88</v>
      </c>
      <c r="D76" s="25" t="str">
        <f>HYPERLINK("http://www.usrc.it/AppRendiConta/det_195_20200320.pdf","Determina 195 del 20/03/2020")</f>
        <v>Determina 195 del 20/03/2020</v>
      </c>
      <c r="E76" s="22" t="s">
        <v>188</v>
      </c>
      <c r="F76" s="22" t="s">
        <v>12</v>
      </c>
      <c r="G76" s="22" t="s">
        <v>171</v>
      </c>
      <c r="H76" s="9"/>
      <c r="I76" s="9"/>
      <c r="J76" s="10"/>
      <c r="K76" s="10"/>
    </row>
    <row r="77" ht="30.0" customHeight="1">
      <c r="A77" s="22" t="s">
        <v>189</v>
      </c>
      <c r="B77" s="23" t="s">
        <v>190</v>
      </c>
      <c r="C77" s="24">
        <v>28885.2</v>
      </c>
      <c r="D77" s="25" t="str">
        <f>HYPERLINK("http://www.usrc.it/AppRendiConta/det_196_20200320.pdf","Determina 196 del 20/03/2020")</f>
        <v>Determina 196 del 20/03/2020</v>
      </c>
      <c r="E77" s="22" t="s">
        <v>191</v>
      </c>
      <c r="F77" s="22" t="s">
        <v>12</v>
      </c>
      <c r="G77" s="22" t="s">
        <v>150</v>
      </c>
      <c r="H77" s="9"/>
      <c r="I77" s="9"/>
      <c r="J77" s="10"/>
      <c r="K77" s="10"/>
    </row>
    <row r="78" ht="30.0" customHeight="1">
      <c r="A78" s="22" t="s">
        <v>192</v>
      </c>
      <c r="B78" s="23" t="s">
        <v>193</v>
      </c>
      <c r="C78" s="24">
        <v>160509.76</v>
      </c>
      <c r="D78" s="25" t="str">
        <f>HYPERLINK("http://www.usrc.it/AppRendiConta/det_197_20200320.pdf","Determina 197 del 20/03/2020")</f>
        <v>Determina 197 del 20/03/2020</v>
      </c>
      <c r="E78" s="22" t="s">
        <v>194</v>
      </c>
      <c r="F78" s="22" t="s">
        <v>12</v>
      </c>
      <c r="G78" s="22" t="s">
        <v>34</v>
      </c>
      <c r="H78" s="9"/>
      <c r="I78" s="9"/>
      <c r="J78" s="10"/>
      <c r="K78" s="10"/>
    </row>
    <row r="79" ht="30.0" customHeight="1">
      <c r="A79" s="22" t="s">
        <v>195</v>
      </c>
      <c r="B79" s="23" t="s">
        <v>196</v>
      </c>
      <c r="C79" s="24">
        <v>1757699.4</v>
      </c>
      <c r="D79" s="25" t="str">
        <f>HYPERLINK("http://www.usrc.it/AppRendiConta/det_198_20200323.pdf","Determina 198 del 23/03/2020")</f>
        <v>Determina 198 del 23/03/2020</v>
      </c>
      <c r="E79" s="22" t="s">
        <v>197</v>
      </c>
      <c r="F79" s="22" t="s">
        <v>12</v>
      </c>
      <c r="G79" s="22" t="s">
        <v>66</v>
      </c>
      <c r="H79" s="9"/>
      <c r="I79" s="9"/>
      <c r="J79" s="10"/>
      <c r="K79" s="10"/>
    </row>
    <row r="80" ht="30.0" customHeight="1">
      <c r="A80" s="22" t="s">
        <v>23</v>
      </c>
      <c r="B80" s="23" t="s">
        <v>24</v>
      </c>
      <c r="C80" s="24">
        <v>1237359.86</v>
      </c>
      <c r="D80" s="25" t="str">
        <f>HYPERLINK("http://www.usrc.it/AppRendiConta/det_199_20200323.pdf","Determina 199 del 23/03/2020")</f>
        <v>Determina 199 del 23/03/2020</v>
      </c>
      <c r="E80" s="22" t="s">
        <v>198</v>
      </c>
      <c r="F80" s="22" t="s">
        <v>12</v>
      </c>
      <c r="G80" s="22" t="s">
        <v>66</v>
      </c>
      <c r="H80" s="9"/>
      <c r="I80" s="9"/>
      <c r="J80" s="10"/>
      <c r="K80" s="10"/>
    </row>
    <row r="81" ht="30.0" customHeight="1">
      <c r="A81" s="4" t="s">
        <v>199</v>
      </c>
      <c r="B81" s="27" t="s">
        <v>200</v>
      </c>
      <c r="C81" s="28">
        <v>128757.11</v>
      </c>
      <c r="D81" s="29" t="str">
        <f>HYPERLINK("http://www.usrc.it/AppRendiConta/det_214_20200330.pdf","Determina 214 del 30/03/2020")</f>
        <v>Determina 214 del 30/03/2020</v>
      </c>
      <c r="E81" s="30" t="s">
        <v>201</v>
      </c>
      <c r="F81" s="31" t="s">
        <v>12</v>
      </c>
      <c r="G81" s="30" t="s">
        <v>171</v>
      </c>
      <c r="H81" s="9"/>
      <c r="I81" s="9"/>
      <c r="J81" s="10"/>
      <c r="K81" s="10"/>
    </row>
    <row r="82" ht="30.0" customHeight="1">
      <c r="A82" s="32" t="s">
        <v>23</v>
      </c>
      <c r="B82" s="33" t="s">
        <v>24</v>
      </c>
      <c r="C82" s="34">
        <v>21495.5</v>
      </c>
      <c r="D82" s="35" t="str">
        <f>HYPERLINK("http://www.usrc.it/AppRendiConta/det_215_20200330.pdf","Determina 215 del 30/03/2020")</f>
        <v>Determina 215 del 30/03/2020</v>
      </c>
      <c r="E82" s="36" t="s">
        <v>202</v>
      </c>
      <c r="F82" s="37" t="s">
        <v>12</v>
      </c>
      <c r="G82" s="36" t="s">
        <v>203</v>
      </c>
      <c r="H82" s="9"/>
      <c r="I82" s="9"/>
      <c r="J82" s="10"/>
      <c r="K82" s="10"/>
    </row>
    <row r="83" ht="30.0" customHeight="1">
      <c r="A83" s="32" t="s">
        <v>204</v>
      </c>
      <c r="B83" s="33" t="s">
        <v>205</v>
      </c>
      <c r="C83" s="34">
        <v>16419.73</v>
      </c>
      <c r="D83" s="35" t="str">
        <f>HYPERLINK("http://www.usrc.it/AppRendiConta/det_216_20200330.pdf","Determina 216 del 30/03/2020")</f>
        <v>Determina 216 del 30/03/2020</v>
      </c>
      <c r="E83" s="36" t="s">
        <v>206</v>
      </c>
      <c r="F83" s="37" t="s">
        <v>12</v>
      </c>
      <c r="G83" s="36" t="s">
        <v>171</v>
      </c>
      <c r="H83" s="9"/>
      <c r="I83" s="9"/>
      <c r="J83" s="10"/>
      <c r="K83" s="10"/>
    </row>
    <row r="84" ht="30.0" customHeight="1">
      <c r="A84" s="32" t="s">
        <v>117</v>
      </c>
      <c r="B84" s="33" t="s">
        <v>118</v>
      </c>
      <c r="C84" s="34">
        <v>97223.12</v>
      </c>
      <c r="D84" s="35" t="str">
        <f>HYPERLINK("http://www.usrc.it/AppRendiConta/det_217_20200330.pdf","Determina 217 del 30/03/2020")</f>
        <v>Determina 217 del 30/03/2020</v>
      </c>
      <c r="E84" s="36" t="s">
        <v>207</v>
      </c>
      <c r="F84" s="37" t="s">
        <v>12</v>
      </c>
      <c r="G84" s="36" t="s">
        <v>171</v>
      </c>
      <c r="H84" s="9"/>
      <c r="I84" s="9"/>
      <c r="J84" s="10"/>
      <c r="K84" s="10"/>
    </row>
    <row r="85" ht="30.0" customHeight="1">
      <c r="A85" s="4" t="s">
        <v>176</v>
      </c>
      <c r="B85" s="27" t="s">
        <v>177</v>
      </c>
      <c r="C85" s="28">
        <v>5979838.53</v>
      </c>
      <c r="D85" s="29" t="str">
        <f>HYPERLINK("http://www.usrc.it/AppRendiConta/det_230_20200406.pdf","Determina 230 del 06/04/2020")</f>
        <v>Determina 230 del 06/04/2020</v>
      </c>
      <c r="E85" s="30" t="s">
        <v>208</v>
      </c>
      <c r="F85" s="38" t="s">
        <v>12</v>
      </c>
      <c r="G85" s="30" t="s">
        <v>66</v>
      </c>
      <c r="H85" s="9"/>
      <c r="I85" s="9"/>
      <c r="J85" s="10"/>
      <c r="K85" s="10"/>
    </row>
    <row r="86" ht="30.0" customHeight="1">
      <c r="A86" s="4" t="s">
        <v>209</v>
      </c>
      <c r="B86" s="5" t="s">
        <v>210</v>
      </c>
      <c r="C86" s="6">
        <v>80699.55</v>
      </c>
      <c r="D86" s="15" t="str">
        <f>HYPERLINK("http://www.usrc.it/AppRendiConta/det_233_20200406.pdf","Determina 233 del 06/04/2020")</f>
        <v>Determina 233 del 06/04/2020</v>
      </c>
      <c r="E86" s="4" t="s">
        <v>211</v>
      </c>
      <c r="F86" s="39" t="s">
        <v>12</v>
      </c>
      <c r="G86" s="4" t="s">
        <v>66</v>
      </c>
      <c r="H86" s="9"/>
      <c r="I86" s="9"/>
      <c r="J86" s="10"/>
      <c r="K86" s="10"/>
    </row>
    <row r="87" ht="30.0" customHeight="1">
      <c r="A87" s="4" t="s">
        <v>204</v>
      </c>
      <c r="B87" s="5" t="s">
        <v>205</v>
      </c>
      <c r="C87" s="6">
        <v>2190.48</v>
      </c>
      <c r="D87" s="15" t="str">
        <f>HYPERLINK("http://www.usrc.it/AppRendiConta/det_236_20200407.pdf                                        ","Determina 236 del 07/04/2020")</f>
        <v>Determina 236 del 07/04/2020</v>
      </c>
      <c r="E87" s="4" t="s">
        <v>212</v>
      </c>
      <c r="F87" s="39" t="s">
        <v>12</v>
      </c>
      <c r="G87" s="4" t="s">
        <v>171</v>
      </c>
      <c r="H87" s="9"/>
      <c r="I87" s="9"/>
      <c r="J87" s="10"/>
      <c r="K87" s="10"/>
    </row>
    <row r="88" ht="30.0" customHeight="1">
      <c r="A88" s="4" t="s">
        <v>47</v>
      </c>
      <c r="B88" s="5" t="s">
        <v>48</v>
      </c>
      <c r="C88" s="6">
        <v>227897.11</v>
      </c>
      <c r="D88" s="15" t="str">
        <f>HYPERLINK("http://www.usrc.it/AppRendiConta/det_237_20200407.pdf                                        ","Determina 237 del 07/04/2020")</f>
        <v>Determina 237 del 07/04/2020</v>
      </c>
      <c r="E88" s="4" t="s">
        <v>213</v>
      </c>
      <c r="F88" s="18" t="s">
        <v>12</v>
      </c>
      <c r="G88" s="4" t="s">
        <v>66</v>
      </c>
      <c r="H88" s="9"/>
      <c r="I88" s="9"/>
      <c r="J88" s="10"/>
      <c r="K88" s="10"/>
    </row>
    <row r="89" ht="30.0" customHeight="1">
      <c r="A89" s="4" t="s">
        <v>70</v>
      </c>
      <c r="B89" s="5" t="s">
        <v>71</v>
      </c>
      <c r="C89" s="6">
        <v>250000.0</v>
      </c>
      <c r="D89" s="15" t="str">
        <f>HYPERLINK("http://www.usrc.it/AppRendiConta/det_238_20200407.pdf                                        ","Determina 238 del 07/04/2020")</f>
        <v>Determina 238 del 07/04/2020</v>
      </c>
      <c r="E89" s="4" t="s">
        <v>214</v>
      </c>
      <c r="F89" s="18" t="s">
        <v>12</v>
      </c>
      <c r="G89" s="4" t="s">
        <v>66</v>
      </c>
      <c r="H89" s="9"/>
      <c r="I89" s="9"/>
      <c r="J89" s="10"/>
      <c r="K89" s="10"/>
    </row>
    <row r="90" ht="30.0" customHeight="1">
      <c r="A90" s="4" t="s">
        <v>215</v>
      </c>
      <c r="B90" s="5" t="s">
        <v>216</v>
      </c>
      <c r="C90" s="6">
        <v>4195.19</v>
      </c>
      <c r="D90" s="15" t="str">
        <f>HYPERLINK("http://www.usrc.it/AppRendiConta/det_241_20200408.pdf                                        ","Determina 241 del 08/04/2020")</f>
        <v>Determina 241 del 08/04/2020</v>
      </c>
      <c r="E90" s="4" t="s">
        <v>217</v>
      </c>
      <c r="F90" s="18" t="s">
        <v>12</v>
      </c>
      <c r="G90" s="4" t="s">
        <v>218</v>
      </c>
      <c r="H90" s="9"/>
      <c r="I90" s="9"/>
      <c r="J90" s="10"/>
      <c r="K90" s="10"/>
    </row>
    <row r="91" ht="30.0" customHeight="1">
      <c r="A91" s="4" t="s">
        <v>219</v>
      </c>
      <c r="B91" s="5" t="s">
        <v>220</v>
      </c>
      <c r="C91" s="6">
        <v>88727.45</v>
      </c>
      <c r="D91" s="15" t="str">
        <f>HYPERLINK("http://www.usrc.it/AppRendiConta/det_242_20200408.pdf                                        ","Determina 242 del 08/04/2020")</f>
        <v>Determina 242 del 08/04/2020</v>
      </c>
      <c r="E91" s="4" t="s">
        <v>221</v>
      </c>
      <c r="F91" s="18" t="s">
        <v>12</v>
      </c>
      <c r="G91" s="4" t="s">
        <v>171</v>
      </c>
      <c r="H91" s="9"/>
      <c r="I91" s="9"/>
      <c r="J91" s="10"/>
      <c r="K91" s="10"/>
    </row>
    <row r="92" ht="30.0" customHeight="1">
      <c r="A92" s="4" t="s">
        <v>189</v>
      </c>
      <c r="B92" s="5" t="s">
        <v>190</v>
      </c>
      <c r="C92" s="6">
        <v>55627.0</v>
      </c>
      <c r="D92" s="15" t="str">
        <f>HYPERLINK("http://www.usrc.it/AppRendiConta/det_243_20200408.pdf                                        ","Determina 243 del 08/04/2020")</f>
        <v>Determina 243 del 08/04/2020</v>
      </c>
      <c r="E92" s="4" t="s">
        <v>222</v>
      </c>
      <c r="F92" s="18" t="s">
        <v>12</v>
      </c>
      <c r="G92" s="4" t="s">
        <v>150</v>
      </c>
      <c r="H92" s="9"/>
      <c r="I92" s="9"/>
      <c r="J92" s="10"/>
      <c r="K92" s="10"/>
    </row>
    <row r="93" ht="30.0" customHeight="1">
      <c r="A93" s="4" t="s">
        <v>83</v>
      </c>
      <c r="B93" s="5" t="s">
        <v>84</v>
      </c>
      <c r="C93" s="6">
        <v>1103753.16</v>
      </c>
      <c r="D93" s="15" t="str">
        <f>HYPERLINK("http://www.usrc.it/AppRendiConta/det_244_20200408.pdf                                        ","Determina 244 del 08/04/2020")</f>
        <v>Determina 244 del 08/04/2020</v>
      </c>
      <c r="E93" s="4" t="s">
        <v>223</v>
      </c>
      <c r="F93" s="18" t="s">
        <v>12</v>
      </c>
      <c r="G93" s="4" t="s">
        <v>66</v>
      </c>
      <c r="H93" s="9"/>
      <c r="I93" s="9"/>
      <c r="J93" s="10"/>
      <c r="K93" s="10"/>
    </row>
    <row r="94" ht="30.0" customHeight="1">
      <c r="A94" s="4" t="s">
        <v>224</v>
      </c>
      <c r="B94" s="5" t="s">
        <v>225</v>
      </c>
      <c r="C94" s="6">
        <v>1721156.59</v>
      </c>
      <c r="D94" s="15" t="str">
        <f>HYPERLINK("http://www.usrc.it/AppRendiConta/det_245_20200408.pdf                                        ","Determina 245 del 08/04/2020")</f>
        <v>Determina 245 del 08/04/2020</v>
      </c>
      <c r="E94" s="4" t="s">
        <v>226</v>
      </c>
      <c r="F94" s="18" t="s">
        <v>12</v>
      </c>
      <c r="G94" s="4" t="s">
        <v>66</v>
      </c>
      <c r="H94" s="9"/>
      <c r="I94" s="9"/>
      <c r="J94" s="10"/>
      <c r="K94" s="10"/>
    </row>
    <row r="95" ht="30.0" customHeight="1">
      <c r="A95" s="4" t="s">
        <v>176</v>
      </c>
      <c r="B95" s="5" t="s">
        <v>177</v>
      </c>
      <c r="C95" s="6">
        <v>110715.23</v>
      </c>
      <c r="D95" s="15" t="str">
        <f>HYPERLINK("http://www.usrc.it/AppRendiConta/det_246_20200409.pdf                                        ","Determina 246 del 09/04/2020")</f>
        <v>Determina 246 del 09/04/2020</v>
      </c>
      <c r="E95" s="4" t="s">
        <v>227</v>
      </c>
      <c r="F95" s="18" t="s">
        <v>12</v>
      </c>
      <c r="G95" s="4" t="s">
        <v>171</v>
      </c>
      <c r="H95" s="9"/>
      <c r="I95" s="9"/>
      <c r="J95" s="10"/>
      <c r="K95" s="10"/>
    </row>
    <row r="96" ht="30.0" customHeight="1">
      <c r="A96" s="4" t="s">
        <v>228</v>
      </c>
      <c r="B96" s="27" t="s">
        <v>229</v>
      </c>
      <c r="C96" s="28">
        <v>3790280.09</v>
      </c>
      <c r="D96" s="29" t="str">
        <f>HYPERLINK("http://www.usrc.it/AppRendiConta/det_248_20200410.pdf","Determina 248 del 10/04/2020")</f>
        <v>Determina 248 del 10/04/2020</v>
      </c>
      <c r="E96" s="30" t="s">
        <v>230</v>
      </c>
      <c r="F96" s="31" t="s">
        <v>12</v>
      </c>
      <c r="G96" s="30" t="s">
        <v>66</v>
      </c>
      <c r="H96" s="9"/>
      <c r="I96" s="9"/>
      <c r="J96" s="10"/>
      <c r="K96" s="10"/>
    </row>
    <row r="97" ht="30.0" customHeight="1">
      <c r="A97" s="32" t="s">
        <v>231</v>
      </c>
      <c r="B97" s="33" t="s">
        <v>232</v>
      </c>
      <c r="C97" s="34">
        <v>4059559.59</v>
      </c>
      <c r="D97" s="35" t="str">
        <f>HYPERLINK("http://www.usrc.it/AppRendiConta/det_249_20200410.pdf","Determina 249 del 10/04/2020")</f>
        <v>Determina 249 del 10/04/2020</v>
      </c>
      <c r="E97" s="36" t="s">
        <v>233</v>
      </c>
      <c r="F97" s="37" t="s">
        <v>12</v>
      </c>
      <c r="G97" s="36" t="s">
        <v>66</v>
      </c>
      <c r="H97" s="9"/>
      <c r="I97" s="9"/>
      <c r="J97" s="10"/>
      <c r="K97" s="10"/>
    </row>
    <row r="98" ht="30.0" customHeight="1">
      <c r="A98" s="32" t="s">
        <v>162</v>
      </c>
      <c r="B98" s="33" t="s">
        <v>186</v>
      </c>
      <c r="C98" s="34">
        <v>21600.0</v>
      </c>
      <c r="D98" s="35" t="str">
        <f>HYPERLINK("http://www.usrc.it/AppRendiConta/det_254_20200414.pdf","Determina 254 del 14/04/2020")</f>
        <v>Determina 254 del 14/04/2020</v>
      </c>
      <c r="E98" s="36" t="s">
        <v>234</v>
      </c>
      <c r="F98" s="37" t="s">
        <v>12</v>
      </c>
      <c r="G98" s="36" t="s">
        <v>235</v>
      </c>
      <c r="H98" s="9"/>
      <c r="I98" s="9"/>
      <c r="J98" s="10"/>
      <c r="K98" s="10"/>
    </row>
    <row r="99" ht="30.0" customHeight="1">
      <c r="A99" s="32" t="s">
        <v>176</v>
      </c>
      <c r="B99" s="33" t="s">
        <v>177</v>
      </c>
      <c r="C99" s="34">
        <v>3600.0</v>
      </c>
      <c r="D99" s="35" t="str">
        <f>HYPERLINK("http://www.usrc.it/AppRendiConta/det_255_20200414.pdf","Determina 255 del 14/04/2020")</f>
        <v>Determina 255 del 14/04/2020</v>
      </c>
      <c r="E99" s="36" t="s">
        <v>236</v>
      </c>
      <c r="F99" s="37" t="s">
        <v>12</v>
      </c>
      <c r="G99" s="36" t="s">
        <v>235</v>
      </c>
      <c r="H99" s="9"/>
      <c r="I99" s="9"/>
      <c r="J99" s="10"/>
      <c r="K99" s="10"/>
    </row>
    <row r="100" ht="30.0" customHeight="1">
      <c r="A100" s="4" t="s">
        <v>31</v>
      </c>
      <c r="B100" s="27" t="s">
        <v>32</v>
      </c>
      <c r="C100" s="28">
        <v>2600.0</v>
      </c>
      <c r="D100" s="29" t="str">
        <f>HYPERLINK("http://www.usrc.it/AppRendiConta/det_260_20200415.pdf","Determina 260 del 15/04/2020")</f>
        <v>Determina 260 del 15/04/2020</v>
      </c>
      <c r="E100" s="30" t="s">
        <v>237</v>
      </c>
      <c r="F100" s="31" t="s">
        <v>12</v>
      </c>
      <c r="G100" s="30" t="s">
        <v>107</v>
      </c>
      <c r="H100" s="40" t="str">
        <f>HYPERLINK("http://www.usrc.it/AppRendiConta/ALLEGATO ALLA DET_260-signed.pdf","ALLEGATO 1")</f>
        <v>ALLEGATO 1</v>
      </c>
      <c r="I100" s="9"/>
      <c r="J100" s="10"/>
      <c r="K100" s="10"/>
    </row>
    <row r="101" ht="30.0" customHeight="1">
      <c r="A101" s="32" t="s">
        <v>44</v>
      </c>
      <c r="B101" s="33" t="s">
        <v>45</v>
      </c>
      <c r="C101" s="34">
        <v>800.0</v>
      </c>
      <c r="D101" s="35" t="str">
        <f>HYPERLINK("http://www.usrc.it/AppRendiConta/det_261_20200415.pdf","Determina 261 del 15/04/2020")</f>
        <v>Determina 261 del 15/04/2020</v>
      </c>
      <c r="E101" s="36" t="s">
        <v>238</v>
      </c>
      <c r="F101" s="37" t="s">
        <v>12</v>
      </c>
      <c r="G101" s="36" t="s">
        <v>164</v>
      </c>
      <c r="H101" s="41" t="str">
        <f>HYPERLINK("http://www.usrc.it/AppRendiConta/ALLEGATO ALLA DET_261-signed.pdf","ALLEGATO 1")</f>
        <v>ALLEGATO 1</v>
      </c>
      <c r="I101" s="9"/>
      <c r="J101" s="10"/>
      <c r="K101" s="10"/>
    </row>
    <row r="102" ht="30.0" customHeight="1">
      <c r="A102" s="32" t="s">
        <v>44</v>
      </c>
      <c r="B102" s="33" t="s">
        <v>45</v>
      </c>
      <c r="C102" s="34">
        <v>9600.0</v>
      </c>
      <c r="D102" s="35" t="str">
        <f>HYPERLINK("http://www.usrc.it/AppRendiConta/det_262_20200415.pdf","Determina 262 del 15/04/2020")</f>
        <v>Determina 262 del 15/04/2020</v>
      </c>
      <c r="E102" s="36" t="s">
        <v>239</v>
      </c>
      <c r="F102" s="37" t="s">
        <v>12</v>
      </c>
      <c r="G102" s="36" t="s">
        <v>164</v>
      </c>
      <c r="H102" s="41" t="str">
        <f>HYPERLINK("http://www.usrc.it/AppRendiConta/ALLEGATO ALLA DET_262-signed.pdf","ALLEGATO 1")</f>
        <v>ALLEGATO 1</v>
      </c>
      <c r="I102" s="9"/>
      <c r="J102" s="10"/>
      <c r="K102" s="10"/>
    </row>
    <row r="103" ht="30.0" customHeight="1">
      <c r="A103" s="32" t="s">
        <v>44</v>
      </c>
      <c r="B103" s="33" t="s">
        <v>45</v>
      </c>
      <c r="C103" s="34">
        <v>9600.0</v>
      </c>
      <c r="D103" s="35" t="str">
        <f>HYPERLINK("http://www.usrc.it/AppRendiConta/det_263_20200415.pdf","Determina 263 del 15/04/2020")</f>
        <v>Determina 263 del 15/04/2020</v>
      </c>
      <c r="E103" s="36" t="s">
        <v>240</v>
      </c>
      <c r="F103" s="37" t="s">
        <v>12</v>
      </c>
      <c r="G103" s="36" t="s">
        <v>107</v>
      </c>
      <c r="H103" s="41" t="str">
        <f>HYPERLINK("http://www.usrc.it/AppRendiConta/ALLEGATO ALLA DET_263-signed.pdf","ALLEGATO 1")</f>
        <v>ALLEGATO 1</v>
      </c>
      <c r="I103" s="9"/>
      <c r="J103" s="10"/>
      <c r="K103" s="10"/>
    </row>
    <row r="104" ht="30.0" customHeight="1">
      <c r="A104" s="32" t="s">
        <v>241</v>
      </c>
      <c r="B104" s="33" t="s">
        <v>242</v>
      </c>
      <c r="C104" s="34">
        <v>125880.65</v>
      </c>
      <c r="D104" s="35" t="str">
        <f>HYPERLINK("http://www.usrc.it/AppRendiConta/det_264_20200415.pdf","Determina 264 del 15/04/2020")</f>
        <v>Determina 264 del 15/04/2020</v>
      </c>
      <c r="E104" s="36" t="s">
        <v>243</v>
      </c>
      <c r="F104" s="37" t="s">
        <v>12</v>
      </c>
      <c r="G104" s="36" t="s">
        <v>107</v>
      </c>
      <c r="H104" s="41" t="str">
        <f>HYPERLINK("http://www.usrc.it/AppRendiConta/ALLEGATO ALLA DET_264-signed.pdf","ALLEGATO 1")</f>
        <v>ALLEGATO 1</v>
      </c>
      <c r="I104" s="9"/>
      <c r="J104" s="10"/>
      <c r="K104" s="10"/>
    </row>
    <row r="105" ht="30.0" customHeight="1">
      <c r="A105" s="4" t="s">
        <v>244</v>
      </c>
      <c r="B105" s="27" t="s">
        <v>245</v>
      </c>
      <c r="C105" s="28">
        <v>568.11</v>
      </c>
      <c r="D105" s="29" t="str">
        <f t="shared" ref="D105:D106" si="6">HYPERLINK("http://www.usrc.it/AppRendiConta/det_275_20200420.pdf","Determina 275 del 20/04/2020")</f>
        <v>Determina 275 del 20/04/2020</v>
      </c>
      <c r="E105" s="30" t="s">
        <v>246</v>
      </c>
      <c r="F105" s="31" t="s">
        <v>12</v>
      </c>
      <c r="G105" s="30" t="s">
        <v>34</v>
      </c>
      <c r="H105" s="9"/>
      <c r="I105" s="9"/>
      <c r="J105" s="10"/>
      <c r="K105" s="10"/>
    </row>
    <row r="106" ht="30.0" customHeight="1">
      <c r="A106" s="32" t="s">
        <v>244</v>
      </c>
      <c r="B106" s="33" t="s">
        <v>245</v>
      </c>
      <c r="C106" s="34">
        <v>40357.25</v>
      </c>
      <c r="D106" s="35" t="str">
        <f t="shared" si="6"/>
        <v>Determina 275 del 20/04/2020</v>
      </c>
      <c r="E106" s="36" t="s">
        <v>246</v>
      </c>
      <c r="F106" s="37" t="s">
        <v>12</v>
      </c>
      <c r="G106" s="36" t="s">
        <v>42</v>
      </c>
      <c r="H106" s="9"/>
      <c r="I106" s="9"/>
      <c r="J106" s="10"/>
      <c r="K106" s="10"/>
    </row>
    <row r="107" ht="30.0" customHeight="1">
      <c r="A107" s="32" t="s">
        <v>73</v>
      </c>
      <c r="B107" s="33" t="s">
        <v>74</v>
      </c>
      <c r="C107" s="34">
        <v>7200.0</v>
      </c>
      <c r="D107" s="35" t="str">
        <f>HYPERLINK("http://www.usrc.it/AppRendiConta/det_278_20200421.pdf","Determina 278 del 21/04/2020")</f>
        <v>Determina 278 del 21/04/2020</v>
      </c>
      <c r="E107" s="36" t="s">
        <v>247</v>
      </c>
      <c r="F107" s="42" t="s">
        <v>12</v>
      </c>
      <c r="G107" s="36" t="s">
        <v>248</v>
      </c>
      <c r="H107" s="9"/>
      <c r="I107" s="9"/>
      <c r="J107" s="10"/>
      <c r="K107" s="10"/>
    </row>
    <row r="108" ht="30.0" customHeight="1">
      <c r="A108" s="32" t="s">
        <v>162</v>
      </c>
      <c r="B108" s="33" t="s">
        <v>186</v>
      </c>
      <c r="C108" s="34">
        <v>21600.0</v>
      </c>
      <c r="D108" s="35" t="str">
        <f>HYPERLINK("http://www.usrc.it/AppRendiConta/det_279_20200421.pdf","Determina 279 del 21/04/2020")</f>
        <v>Determina 279 del 21/04/2020</v>
      </c>
      <c r="E108" s="36" t="s">
        <v>249</v>
      </c>
      <c r="F108" s="42" t="s">
        <v>12</v>
      </c>
      <c r="G108" s="36" t="s">
        <v>248</v>
      </c>
      <c r="H108" s="9"/>
      <c r="I108" s="9"/>
      <c r="J108" s="10"/>
      <c r="K108" s="10"/>
    </row>
    <row r="109" ht="30.0" customHeight="1">
      <c r="A109" s="32" t="s">
        <v>176</v>
      </c>
      <c r="B109" s="33" t="s">
        <v>177</v>
      </c>
      <c r="C109" s="34">
        <v>14400.0</v>
      </c>
      <c r="D109" s="35" t="str">
        <f>HYPERLINK("http://www.usrc.it/AppRendiConta/det_280_20200421.pdf","Determina 280 del 21/04/2020")</f>
        <v>Determina 280 del 21/04/2020</v>
      </c>
      <c r="E109" s="36" t="s">
        <v>250</v>
      </c>
      <c r="F109" s="42" t="s">
        <v>12</v>
      </c>
      <c r="G109" s="36" t="s">
        <v>248</v>
      </c>
      <c r="H109" s="9"/>
      <c r="I109" s="9"/>
      <c r="J109" s="10"/>
      <c r="K109" s="10"/>
    </row>
    <row r="110" ht="30.0" customHeight="1">
      <c r="A110" s="32" t="s">
        <v>142</v>
      </c>
      <c r="B110" s="33" t="s">
        <v>143</v>
      </c>
      <c r="C110" s="34">
        <v>5400.0</v>
      </c>
      <c r="D110" s="35" t="str">
        <f>HYPERLINK("http://www.usrc.it/AppRendiConta/det_281_20200421.pdf","Determina 281 del 21/04/2020")</f>
        <v>Determina 281 del 21/04/2020</v>
      </c>
      <c r="E110" s="36" t="s">
        <v>251</v>
      </c>
      <c r="F110" s="42" t="s">
        <v>12</v>
      </c>
      <c r="G110" s="36" t="s">
        <v>248</v>
      </c>
      <c r="H110" s="9"/>
      <c r="I110" s="9"/>
      <c r="J110" s="10"/>
      <c r="K110" s="10"/>
    </row>
    <row r="111" ht="30.0" customHeight="1">
      <c r="A111" s="32" t="s">
        <v>252</v>
      </c>
      <c r="B111" s="33" t="s">
        <v>253</v>
      </c>
      <c r="C111" s="34">
        <v>14400.0</v>
      </c>
      <c r="D111" s="35" t="str">
        <f>HYPERLINK("http://www.usrc.it/AppRendiConta/det_282_20200421.pdf","Determina 282 del 21/04/2020")</f>
        <v>Determina 282 del 21/04/2020</v>
      </c>
      <c r="E111" s="36" t="s">
        <v>254</v>
      </c>
      <c r="F111" s="42" t="s">
        <v>12</v>
      </c>
      <c r="G111" s="36" t="s">
        <v>248</v>
      </c>
      <c r="H111" s="9"/>
      <c r="I111" s="9"/>
      <c r="J111" s="10"/>
      <c r="K111" s="10"/>
    </row>
    <row r="112" ht="30.0" customHeight="1">
      <c r="A112" s="32" t="s">
        <v>93</v>
      </c>
      <c r="B112" s="33" t="s">
        <v>94</v>
      </c>
      <c r="C112" s="34">
        <v>21600.0</v>
      </c>
      <c r="D112" s="35" t="str">
        <f>HYPERLINK("http://www.usrc.it/AppRendiConta/det_283_20200421.pdf","Determina 283 del 21/04/2020")</f>
        <v>Determina 283 del 21/04/2020</v>
      </c>
      <c r="E112" s="36" t="s">
        <v>255</v>
      </c>
      <c r="F112" s="42" t="s">
        <v>12</v>
      </c>
      <c r="G112" s="36" t="s">
        <v>248</v>
      </c>
      <c r="H112" s="9"/>
      <c r="I112" s="9"/>
      <c r="J112" s="10"/>
      <c r="K112" s="10"/>
    </row>
    <row r="113" ht="30.0" customHeight="1">
      <c r="A113" s="32" t="s">
        <v>114</v>
      </c>
      <c r="B113" s="33" t="s">
        <v>115</v>
      </c>
      <c r="C113" s="34">
        <v>21600.0</v>
      </c>
      <c r="D113" s="35" t="str">
        <f>HYPERLINK("http://www.usrc.it/AppRendiConta/det_284_20200421.pdf","Determina 284 del 21/04/2020")</f>
        <v>Determina 284 del 21/04/2020</v>
      </c>
      <c r="E113" s="36" t="s">
        <v>256</v>
      </c>
      <c r="F113" s="42" t="s">
        <v>12</v>
      </c>
      <c r="G113" s="36" t="s">
        <v>248</v>
      </c>
      <c r="H113" s="9"/>
      <c r="I113" s="9"/>
      <c r="J113" s="10"/>
      <c r="K113" s="10"/>
    </row>
    <row r="114" ht="30.0" customHeight="1">
      <c r="A114" s="32" t="s">
        <v>257</v>
      </c>
      <c r="B114" s="33" t="s">
        <v>258</v>
      </c>
      <c r="C114" s="34">
        <v>21600.0</v>
      </c>
      <c r="D114" s="35" t="str">
        <f>HYPERLINK("http://www.usrc.it/AppRendiConta/det_285_20200421.pdf","Determina 285 del 21/04/2020")</f>
        <v>Determina 285 del 21/04/2020</v>
      </c>
      <c r="E114" s="36" t="s">
        <v>259</v>
      </c>
      <c r="F114" s="42" t="s">
        <v>12</v>
      </c>
      <c r="G114" s="36" t="s">
        <v>248</v>
      </c>
      <c r="H114" s="9"/>
      <c r="I114" s="9"/>
      <c r="J114" s="10"/>
      <c r="K114" s="10"/>
    </row>
    <row r="115" ht="30.0" customHeight="1">
      <c r="A115" s="4" t="s">
        <v>31</v>
      </c>
      <c r="B115" s="5" t="s">
        <v>32</v>
      </c>
      <c r="C115" s="6">
        <v>537330.41</v>
      </c>
      <c r="D115" s="15" t="str">
        <f>HYPERLINK("http://www.usrc.it/AppRendiConta/det_291_20200423.pdf            ","Determina 291 del 23/04/2020")</f>
        <v>Determina 291 del 23/04/2020</v>
      </c>
      <c r="E115" s="4" t="s">
        <v>260</v>
      </c>
      <c r="F115" s="39" t="s">
        <v>12</v>
      </c>
      <c r="G115" s="4" t="s">
        <v>66</v>
      </c>
      <c r="H115" s="10"/>
      <c r="I115" s="10"/>
      <c r="J115" s="10"/>
      <c r="K115" s="10"/>
    </row>
    <row r="116" ht="30.0" customHeight="1">
      <c r="A116" s="4" t="s">
        <v>261</v>
      </c>
      <c r="B116" s="5" t="s">
        <v>262</v>
      </c>
      <c r="C116" s="6">
        <v>358094.28</v>
      </c>
      <c r="D116" s="15" t="str">
        <f>HYPERLINK("http://www.usrc.it/AppRendiConta/det_292_20200423.pdf            ","Determina 292 del 23/04/2020")</f>
        <v>Determina 292 del 23/04/2020</v>
      </c>
      <c r="E116" s="4" t="s">
        <v>263</v>
      </c>
      <c r="F116" s="39" t="s">
        <v>12</v>
      </c>
      <c r="G116" s="4" t="s">
        <v>34</v>
      </c>
      <c r="H116" s="10"/>
      <c r="I116" s="10"/>
      <c r="J116" s="10"/>
      <c r="K116" s="10"/>
    </row>
    <row r="117" ht="30.0" customHeight="1">
      <c r="A117" s="4" t="s">
        <v>264</v>
      </c>
      <c r="B117" s="5" t="s">
        <v>265</v>
      </c>
      <c r="C117" s="6">
        <v>307923.18</v>
      </c>
      <c r="D117" s="15" t="str">
        <f>HYPERLINK("http://www.usrc.it/AppRendiConta/det_293_20200423.pdf            ","Determina 293 del 23/04/2020")</f>
        <v>Determina 293 del 23/04/2020</v>
      </c>
      <c r="E117" s="4" t="s">
        <v>266</v>
      </c>
      <c r="F117" s="39" t="s">
        <v>12</v>
      </c>
      <c r="G117" s="4" t="s">
        <v>66</v>
      </c>
      <c r="H117" s="10"/>
      <c r="I117" s="10"/>
      <c r="J117" s="10"/>
      <c r="K117" s="10"/>
    </row>
    <row r="118" ht="30.0" customHeight="1">
      <c r="A118" s="4" t="s">
        <v>267</v>
      </c>
      <c r="B118" s="5" t="s">
        <v>268</v>
      </c>
      <c r="C118" s="6">
        <v>456413.47</v>
      </c>
      <c r="D118" s="15" t="str">
        <f>HYPERLINK("http://www.usrc.it/AppRendiConta/det_294_20200423.pdf            ","Determina 294 del 23/04/2020")</f>
        <v>Determina 294 del 23/04/2020</v>
      </c>
      <c r="E118" s="4" t="s">
        <v>269</v>
      </c>
      <c r="F118" s="39" t="s">
        <v>12</v>
      </c>
      <c r="G118" s="4" t="s">
        <v>66</v>
      </c>
      <c r="H118" s="10"/>
      <c r="I118" s="10"/>
      <c r="J118" s="10"/>
      <c r="K118" s="10"/>
    </row>
    <row r="119" ht="30.0" customHeight="1">
      <c r="A119" s="4" t="s">
        <v>270</v>
      </c>
      <c r="B119" s="5" t="s">
        <v>271</v>
      </c>
      <c r="C119" s="6">
        <v>520.0</v>
      </c>
      <c r="D119" s="15" t="s">
        <v>272</v>
      </c>
      <c r="E119" s="4" t="s">
        <v>273</v>
      </c>
      <c r="F119" s="43" t="s">
        <v>12</v>
      </c>
      <c r="G119" s="4" t="s">
        <v>274</v>
      </c>
      <c r="H119" s="10"/>
      <c r="I119" s="10"/>
      <c r="J119" s="10"/>
      <c r="K119" s="10"/>
    </row>
    <row r="120" ht="30.0" customHeight="1">
      <c r="A120" s="4" t="s">
        <v>275</v>
      </c>
      <c r="B120" s="5" t="s">
        <v>276</v>
      </c>
      <c r="C120" s="6">
        <v>7200.0</v>
      </c>
      <c r="D120" s="15" t="str">
        <f>HYPERLINK("http://www.usrc.it/AppRendiConta/det_312_20200504.pdf ","Determina 312 del 04/05/2020")</f>
        <v>Determina 312 del 04/05/2020</v>
      </c>
      <c r="E120" s="4" t="s">
        <v>277</v>
      </c>
      <c r="F120" s="43" t="s">
        <v>12</v>
      </c>
      <c r="G120" s="4" t="s">
        <v>278</v>
      </c>
      <c r="H120" s="10"/>
      <c r="I120" s="10"/>
      <c r="J120" s="10"/>
      <c r="K120" s="10"/>
    </row>
    <row r="121" ht="30.0" customHeight="1">
      <c r="A121" s="4" t="s">
        <v>279</v>
      </c>
      <c r="B121" s="5" t="s">
        <v>280</v>
      </c>
      <c r="C121" s="6">
        <v>16200.0</v>
      </c>
      <c r="D121" s="15" t="str">
        <f>HYPERLINK("http://www.usrc.it/AppRendiConta/det_313_20200504.pdf ","Determina 313 del 04/05/2020")</f>
        <v>Determina 313 del 04/05/2020</v>
      </c>
      <c r="E121" s="4" t="s">
        <v>281</v>
      </c>
      <c r="F121" s="43" t="s">
        <v>12</v>
      </c>
      <c r="G121" s="4" t="s">
        <v>278</v>
      </c>
      <c r="H121" s="10"/>
      <c r="I121" s="10"/>
      <c r="J121" s="10"/>
      <c r="K121" s="10"/>
    </row>
    <row r="122" ht="30.0" customHeight="1">
      <c r="A122" s="4" t="s">
        <v>282</v>
      </c>
      <c r="B122" s="5" t="s">
        <v>283</v>
      </c>
      <c r="C122" s="6">
        <v>10800.0</v>
      </c>
      <c r="D122" s="15" t="str">
        <f>HYPERLINK("http://www.usrc.it/AppRendiConta/det_314_20200504.pdf ","Determina 314 del 04/05/2020")</f>
        <v>Determina 314 del 04/05/2020</v>
      </c>
      <c r="E122" s="4" t="s">
        <v>284</v>
      </c>
      <c r="F122" s="43" t="s">
        <v>12</v>
      </c>
      <c r="G122" s="4" t="s">
        <v>278</v>
      </c>
      <c r="H122" s="10"/>
      <c r="I122" s="10"/>
      <c r="J122" s="10"/>
      <c r="K122" s="10"/>
    </row>
    <row r="123" ht="30.0" customHeight="1">
      <c r="A123" s="4" t="s">
        <v>189</v>
      </c>
      <c r="B123" s="5" t="s">
        <v>190</v>
      </c>
      <c r="C123" s="6">
        <v>10800.0</v>
      </c>
      <c r="D123" s="15" t="str">
        <f>HYPERLINK("http://www.usrc.it/AppRendiConta/det_315_20200504.pdf ","Determina 315 del 04/05/2020")</f>
        <v>Determina 315 del 04/05/2020</v>
      </c>
      <c r="E123" s="4" t="s">
        <v>285</v>
      </c>
      <c r="F123" s="43" t="s">
        <v>12</v>
      </c>
      <c r="G123" s="4" t="s">
        <v>278</v>
      </c>
      <c r="H123" s="10"/>
      <c r="I123" s="10"/>
      <c r="J123" s="10"/>
      <c r="K123" s="10"/>
    </row>
    <row r="124" ht="30.0" customHeight="1">
      <c r="A124" s="4" t="s">
        <v>286</v>
      </c>
      <c r="B124" s="5" t="s">
        <v>287</v>
      </c>
      <c r="C124" s="6">
        <v>12600.0</v>
      </c>
      <c r="D124" s="15" t="str">
        <f>HYPERLINK("http://www.usrc.it/AppRendiConta/det_316_20200504.pdf ","Determina 316 del 04/05/2020")</f>
        <v>Determina 316 del 04/05/2020</v>
      </c>
      <c r="E124" s="4" t="s">
        <v>288</v>
      </c>
      <c r="F124" s="43" t="s">
        <v>12</v>
      </c>
      <c r="G124" s="4" t="s">
        <v>278</v>
      </c>
      <c r="H124" s="10"/>
      <c r="I124" s="10"/>
      <c r="J124" s="10"/>
      <c r="K124" s="10"/>
    </row>
    <row r="125" ht="30.0" customHeight="1">
      <c r="A125" s="4" t="s">
        <v>289</v>
      </c>
      <c r="B125" s="5" t="s">
        <v>290</v>
      </c>
      <c r="C125" s="6">
        <v>35835.52</v>
      </c>
      <c r="D125" s="15" t="str">
        <f>HYPERLINK("http://www.usrc.it/AppRendiConta/det_317_20200504.pdf ","Determina 317 del 04/05/2020")</f>
        <v>Determina 317 del 04/05/2020</v>
      </c>
      <c r="E125" s="4" t="s">
        <v>291</v>
      </c>
      <c r="F125" s="43" t="s">
        <v>12</v>
      </c>
      <c r="G125" s="4" t="s">
        <v>66</v>
      </c>
      <c r="H125" s="10"/>
      <c r="I125" s="10"/>
      <c r="J125" s="10"/>
      <c r="K125" s="10"/>
    </row>
    <row r="126" ht="30.0" customHeight="1">
      <c r="A126" s="4" t="s">
        <v>73</v>
      </c>
      <c r="B126" s="5" t="s">
        <v>74</v>
      </c>
      <c r="C126" s="6">
        <v>14982.32</v>
      </c>
      <c r="D126" s="15" t="str">
        <f>HYPERLINK("http://www.usrc.it/AppRendiConta/det_321_20200504.pdf ","Determina 321 del 04/05/2020")</f>
        <v>Determina 321 del 04/05/2020</v>
      </c>
      <c r="E126" s="4" t="s">
        <v>292</v>
      </c>
      <c r="F126" s="43" t="s">
        <v>12</v>
      </c>
      <c r="G126" s="4" t="s">
        <v>278</v>
      </c>
      <c r="H126" s="10"/>
      <c r="I126" s="10"/>
      <c r="J126" s="10"/>
      <c r="K126" s="10"/>
    </row>
    <row r="127" ht="30.0" customHeight="1">
      <c r="A127" s="4" t="s">
        <v>125</v>
      </c>
      <c r="B127" s="5" t="s">
        <v>126</v>
      </c>
      <c r="C127" s="6">
        <v>43788.45</v>
      </c>
      <c r="D127" s="15" t="str">
        <f>HYPERLINK("http://www.usrc.it/AppRendiConta/det_322_20200504.pdf ","Determina 322 del 04/05/2020")</f>
        <v>Determina 322 del 04/05/2020</v>
      </c>
      <c r="E127" s="4" t="s">
        <v>293</v>
      </c>
      <c r="F127" s="43" t="s">
        <v>12</v>
      </c>
      <c r="G127" s="4" t="s">
        <v>171</v>
      </c>
      <c r="H127" s="10"/>
      <c r="I127" s="10"/>
      <c r="J127" s="10"/>
      <c r="K127" s="10"/>
    </row>
    <row r="128" ht="30.0" customHeight="1">
      <c r="A128" s="4" t="s">
        <v>146</v>
      </c>
      <c r="B128" s="5" t="s">
        <v>147</v>
      </c>
      <c r="C128" s="6">
        <v>21600.0</v>
      </c>
      <c r="D128" s="15" t="str">
        <f>HYPERLINK("http://www.usrc.it/AppRendiConta/det_323_20200504.pdf ","Determina 323 del 04/05/2020")</f>
        <v>Determina 323 del 04/05/2020</v>
      </c>
      <c r="E128" s="4" t="s">
        <v>294</v>
      </c>
      <c r="F128" s="43" t="s">
        <v>12</v>
      </c>
      <c r="G128" s="4" t="s">
        <v>278</v>
      </c>
      <c r="H128" s="10"/>
      <c r="I128" s="10"/>
      <c r="J128" s="10"/>
      <c r="K128" s="10"/>
    </row>
    <row r="129" ht="30.0" customHeight="1">
      <c r="A129" s="4" t="s">
        <v>295</v>
      </c>
      <c r="B129" s="5" t="s">
        <v>296</v>
      </c>
      <c r="C129" s="6">
        <v>1310.18</v>
      </c>
      <c r="D129" s="15" t="str">
        <f>HYPERLINK("http://www.usrc.it/AppRendiConta/det_324_20200504.pdf ","Determina 324 del 04/05/2020")</f>
        <v>Determina 324 del 04/05/2020</v>
      </c>
      <c r="E129" s="4" t="s">
        <v>297</v>
      </c>
      <c r="F129" s="43" t="s">
        <v>12</v>
      </c>
      <c r="G129" s="4" t="s">
        <v>171</v>
      </c>
      <c r="H129" s="10"/>
      <c r="I129" s="10"/>
      <c r="J129" s="10"/>
      <c r="K129" s="10"/>
    </row>
    <row r="130" ht="30.0" customHeight="1">
      <c r="A130" s="4" t="s">
        <v>224</v>
      </c>
      <c r="B130" s="5" t="s">
        <v>225</v>
      </c>
      <c r="C130" s="6">
        <v>6703.85</v>
      </c>
      <c r="D130" s="15" t="str">
        <f>HYPERLINK("http://www.usrc.it/AppRendiConta/det_325_20200504.pdf ","Determina 325 del 04/05/2020")</f>
        <v>Determina 325 del 04/05/2020</v>
      </c>
      <c r="E130" s="4" t="s">
        <v>298</v>
      </c>
      <c r="F130" s="43" t="s">
        <v>12</v>
      </c>
      <c r="G130" s="4" t="s">
        <v>299</v>
      </c>
      <c r="H130" s="10"/>
      <c r="I130" s="10"/>
      <c r="J130" s="10"/>
      <c r="K130" s="10"/>
    </row>
    <row r="131" ht="30.0" customHeight="1">
      <c r="A131" s="4" t="s">
        <v>125</v>
      </c>
      <c r="B131" s="5" t="s">
        <v>126</v>
      </c>
      <c r="C131" s="6">
        <v>10800.0</v>
      </c>
      <c r="D131" s="15" t="str">
        <f>HYPERLINK("http://www.usrc.it/AppRendiConta/det_326_20200504.pdf ","Determina 326 del 04/05/2020")</f>
        <v>Determina 326 del 04/05/2020</v>
      </c>
      <c r="E131" s="4" t="s">
        <v>300</v>
      </c>
      <c r="F131" s="43" t="s">
        <v>12</v>
      </c>
      <c r="G131" s="4" t="s">
        <v>278</v>
      </c>
      <c r="H131" s="10"/>
      <c r="I131" s="10"/>
      <c r="J131" s="10"/>
      <c r="K131" s="10"/>
    </row>
    <row r="132" ht="30.0" customHeight="1">
      <c r="A132" s="4" t="s">
        <v>301</v>
      </c>
      <c r="B132" s="5" t="s">
        <v>302</v>
      </c>
      <c r="C132" s="6">
        <v>15986.88</v>
      </c>
      <c r="D132" s="15" t="str">
        <f>HYPERLINK("http://www.usrc.it/AppRendiConta/det_327_20200504.pdf ","Determina 327 del 04/05/2020")</f>
        <v>Determina 327 del 04/05/2020</v>
      </c>
      <c r="E132" s="4" t="s">
        <v>303</v>
      </c>
      <c r="F132" s="43" t="s">
        <v>12</v>
      </c>
      <c r="G132" s="4" t="s">
        <v>278</v>
      </c>
      <c r="H132" s="10"/>
      <c r="I132" s="10"/>
      <c r="J132" s="10"/>
      <c r="K132" s="10"/>
    </row>
    <row r="133" ht="30.0" customHeight="1">
      <c r="A133" s="4" t="s">
        <v>304</v>
      </c>
      <c r="B133" s="5" t="s">
        <v>305</v>
      </c>
      <c r="C133" s="6">
        <v>10800.0</v>
      </c>
      <c r="D133" s="15" t="str">
        <f>HYPERLINK("http://www.usrc.it/AppRendiConta/det_328_20200504.pdf ","Determina 328 del 04/05/2020")</f>
        <v>Determina 328 del 04/05/2020</v>
      </c>
      <c r="E133" s="4" t="s">
        <v>306</v>
      </c>
      <c r="F133" s="43" t="s">
        <v>12</v>
      </c>
      <c r="G133" s="4" t="s">
        <v>278</v>
      </c>
      <c r="H133" s="10"/>
      <c r="I133" s="10"/>
      <c r="J133" s="10"/>
      <c r="K133" s="10"/>
    </row>
    <row r="134" ht="30.0" customHeight="1">
      <c r="A134" s="4" t="s">
        <v>162</v>
      </c>
      <c r="B134" s="5" t="s">
        <v>186</v>
      </c>
      <c r="C134" s="6">
        <v>16200.0</v>
      </c>
      <c r="D134" s="15" t="str">
        <f>HYPERLINK("http://www.usrc.it/AppRendiConta/det_329_20200504.pdf ","Determina 329 del 04/05/2020")</f>
        <v>Determina 329 del 04/05/2020</v>
      </c>
      <c r="E134" s="4" t="s">
        <v>307</v>
      </c>
      <c r="F134" s="43" t="s">
        <v>12</v>
      </c>
      <c r="G134" s="4" t="s">
        <v>278</v>
      </c>
      <c r="H134" s="10"/>
      <c r="I134" s="10"/>
      <c r="J134" s="10"/>
      <c r="K134" s="10"/>
    </row>
    <row r="135" ht="30.0" customHeight="1">
      <c r="A135" s="4" t="s">
        <v>308</v>
      </c>
      <c r="B135" s="27" t="s">
        <v>309</v>
      </c>
      <c r="C135" s="28">
        <v>15447.7</v>
      </c>
      <c r="D135" s="29" t="s">
        <v>310</v>
      </c>
      <c r="E135" s="30" t="s">
        <v>311</v>
      </c>
      <c r="F135" s="44" t="s">
        <v>12</v>
      </c>
      <c r="G135" s="30" t="s">
        <v>41</v>
      </c>
      <c r="H135" s="10"/>
      <c r="I135" s="10"/>
      <c r="J135" s="10"/>
      <c r="K135" s="10"/>
    </row>
    <row r="136" ht="30.0" customHeight="1">
      <c r="A136" s="4" t="s">
        <v>47</v>
      </c>
      <c r="B136" s="27" t="s">
        <v>48</v>
      </c>
      <c r="C136" s="28">
        <v>12710.35</v>
      </c>
      <c r="D136" s="29" t="s">
        <v>312</v>
      </c>
      <c r="E136" s="30" t="s">
        <v>313</v>
      </c>
      <c r="F136" s="44" t="s">
        <v>12</v>
      </c>
      <c r="G136" s="30" t="s">
        <v>66</v>
      </c>
      <c r="H136" s="10"/>
      <c r="I136" s="10"/>
      <c r="J136" s="10"/>
      <c r="K136" s="10"/>
    </row>
    <row r="137" ht="30.0" customHeight="1">
      <c r="A137" s="32" t="s">
        <v>79</v>
      </c>
      <c r="B137" s="33" t="s">
        <v>80</v>
      </c>
      <c r="C137" s="34">
        <v>979.18</v>
      </c>
      <c r="D137" s="35" t="s">
        <v>314</v>
      </c>
      <c r="E137" s="36" t="s">
        <v>315</v>
      </c>
      <c r="F137" s="45" t="s">
        <v>12</v>
      </c>
      <c r="G137" s="36" t="s">
        <v>152</v>
      </c>
      <c r="H137" s="10"/>
      <c r="I137" s="10"/>
      <c r="J137" s="10"/>
      <c r="K137" s="10"/>
    </row>
    <row r="138" ht="30.0" customHeight="1">
      <c r="A138" s="4" t="s">
        <v>316</v>
      </c>
      <c r="B138" s="27" t="s">
        <v>317</v>
      </c>
      <c r="C138" s="28">
        <v>174542.37</v>
      </c>
      <c r="D138" s="29" t="s">
        <v>318</v>
      </c>
      <c r="E138" s="30" t="s">
        <v>319</v>
      </c>
      <c r="F138" s="44" t="s">
        <v>12</v>
      </c>
      <c r="G138" s="30" t="s">
        <v>34</v>
      </c>
      <c r="H138" s="10"/>
      <c r="I138" s="10"/>
      <c r="J138" s="10"/>
      <c r="K138" s="10"/>
    </row>
    <row r="139" ht="30.0" customHeight="1">
      <c r="A139" s="32" t="s">
        <v>67</v>
      </c>
      <c r="B139" s="33" t="s">
        <v>68</v>
      </c>
      <c r="C139" s="34">
        <v>38814.68</v>
      </c>
      <c r="D139" s="35" t="s">
        <v>320</v>
      </c>
      <c r="E139" s="36" t="s">
        <v>321</v>
      </c>
      <c r="F139" s="45" t="s">
        <v>12</v>
      </c>
      <c r="G139" s="36" t="s">
        <v>43</v>
      </c>
      <c r="H139" s="10"/>
      <c r="I139" s="10"/>
      <c r="J139" s="10"/>
      <c r="K139" s="10"/>
    </row>
    <row r="140" ht="30.0" customHeight="1">
      <c r="A140" s="32" t="s">
        <v>67</v>
      </c>
      <c r="B140" s="33" t="s">
        <v>68</v>
      </c>
      <c r="C140" s="34">
        <v>90567.6</v>
      </c>
      <c r="D140" s="35" t="s">
        <v>320</v>
      </c>
      <c r="E140" s="36" t="s">
        <v>321</v>
      </c>
      <c r="F140" s="45" t="s">
        <v>12</v>
      </c>
      <c r="G140" s="36" t="s">
        <v>322</v>
      </c>
      <c r="H140" s="10"/>
      <c r="I140" s="10"/>
      <c r="J140" s="10"/>
      <c r="K140" s="10"/>
    </row>
    <row r="141" ht="30.0" customHeight="1">
      <c r="A141" s="32" t="s">
        <v>14</v>
      </c>
      <c r="B141" s="33" t="s">
        <v>15</v>
      </c>
      <c r="C141" s="34">
        <v>154875.18</v>
      </c>
      <c r="D141" s="35" t="s">
        <v>323</v>
      </c>
      <c r="E141" s="36" t="s">
        <v>324</v>
      </c>
      <c r="F141" s="45" t="s">
        <v>12</v>
      </c>
      <c r="G141" s="36" t="s">
        <v>325</v>
      </c>
      <c r="H141" s="10"/>
      <c r="I141" s="10"/>
      <c r="J141" s="10"/>
      <c r="K141" s="10"/>
    </row>
    <row r="142" ht="30.0" customHeight="1">
      <c r="A142" s="32" t="s">
        <v>14</v>
      </c>
      <c r="B142" s="33" t="s">
        <v>15</v>
      </c>
      <c r="C142" s="34">
        <v>65213.13</v>
      </c>
      <c r="D142" s="35" t="s">
        <v>326</v>
      </c>
      <c r="E142" s="36" t="s">
        <v>327</v>
      </c>
      <c r="F142" s="45" t="s">
        <v>12</v>
      </c>
      <c r="G142" s="36" t="s">
        <v>325</v>
      </c>
      <c r="H142" s="10"/>
      <c r="I142" s="10"/>
      <c r="J142" s="10"/>
      <c r="K142" s="10"/>
    </row>
    <row r="143" ht="30.0" customHeight="1">
      <c r="A143" s="32" t="s">
        <v>14</v>
      </c>
      <c r="B143" s="33" t="s">
        <v>15</v>
      </c>
      <c r="C143" s="34">
        <v>22228.28</v>
      </c>
      <c r="D143" s="35" t="s">
        <v>328</v>
      </c>
      <c r="E143" s="36" t="s">
        <v>329</v>
      </c>
      <c r="F143" s="45" t="s">
        <v>12</v>
      </c>
      <c r="G143" s="36" t="s">
        <v>325</v>
      </c>
      <c r="H143" s="10"/>
      <c r="I143" s="10"/>
      <c r="J143" s="10"/>
      <c r="K143" s="10"/>
    </row>
    <row r="144" ht="30.0" customHeight="1">
      <c r="A144" s="4" t="s">
        <v>330</v>
      </c>
      <c r="B144" s="5" t="s">
        <v>331</v>
      </c>
      <c r="C144" s="6">
        <v>46669.53</v>
      </c>
      <c r="D144" s="15" t="s">
        <v>332</v>
      </c>
      <c r="E144" s="4" t="s">
        <v>333</v>
      </c>
      <c r="F144" s="43" t="s">
        <v>12</v>
      </c>
      <c r="G144" s="4" t="s">
        <v>334</v>
      </c>
      <c r="H144" s="10"/>
      <c r="I144" s="10"/>
      <c r="J144" s="10"/>
      <c r="K144" s="10"/>
    </row>
    <row r="145" ht="30.0" customHeight="1">
      <c r="A145" s="4" t="s">
        <v>330</v>
      </c>
      <c r="B145" s="5" t="s">
        <v>331</v>
      </c>
      <c r="C145" s="6">
        <v>118876.12</v>
      </c>
      <c r="D145" s="15" t="s">
        <v>332</v>
      </c>
      <c r="E145" s="4" t="s">
        <v>333</v>
      </c>
      <c r="F145" s="43" t="s">
        <v>12</v>
      </c>
      <c r="G145" s="4" t="s">
        <v>335</v>
      </c>
      <c r="H145" s="10"/>
      <c r="I145" s="10"/>
      <c r="J145" s="10"/>
      <c r="K145" s="10"/>
    </row>
    <row r="146" ht="30.0" customHeight="1">
      <c r="A146" s="4" t="s">
        <v>330</v>
      </c>
      <c r="B146" s="5" t="s">
        <v>331</v>
      </c>
      <c r="C146" s="6">
        <v>220040.06</v>
      </c>
      <c r="D146" s="15" t="s">
        <v>332</v>
      </c>
      <c r="E146" s="4" t="s">
        <v>333</v>
      </c>
      <c r="F146" s="43" t="s">
        <v>12</v>
      </c>
      <c r="G146" s="4" t="s">
        <v>218</v>
      </c>
      <c r="H146" s="10"/>
      <c r="I146" s="10"/>
      <c r="J146" s="10"/>
      <c r="K146" s="10"/>
    </row>
    <row r="147" ht="30.0" customHeight="1">
      <c r="A147" s="4" t="s">
        <v>330</v>
      </c>
      <c r="B147" s="5" t="s">
        <v>331</v>
      </c>
      <c r="C147" s="6">
        <v>11845.47</v>
      </c>
      <c r="D147" s="15" t="s">
        <v>332</v>
      </c>
      <c r="E147" s="4" t="s">
        <v>333</v>
      </c>
      <c r="F147" s="43" t="s">
        <v>12</v>
      </c>
      <c r="G147" s="4" t="s">
        <v>34</v>
      </c>
      <c r="H147" s="10"/>
      <c r="I147" s="10"/>
      <c r="J147" s="10"/>
      <c r="K147" s="10"/>
    </row>
    <row r="148" ht="30.0" customHeight="1">
      <c r="A148" s="4" t="s">
        <v>336</v>
      </c>
      <c r="B148" s="5" t="s">
        <v>337</v>
      </c>
      <c r="C148" s="6">
        <v>16389.28</v>
      </c>
      <c r="D148" s="15" t="s">
        <v>338</v>
      </c>
      <c r="E148" s="4" t="s">
        <v>339</v>
      </c>
      <c r="F148" s="43" t="s">
        <v>12</v>
      </c>
      <c r="G148" s="4" t="s">
        <v>66</v>
      </c>
      <c r="H148" s="10"/>
      <c r="I148" s="10"/>
      <c r="J148" s="10"/>
      <c r="K148" s="10"/>
    </row>
    <row r="149" ht="30.0" customHeight="1">
      <c r="A149" s="4" t="s">
        <v>51</v>
      </c>
      <c r="B149" s="5" t="s">
        <v>52</v>
      </c>
      <c r="C149" s="6">
        <v>511281.6</v>
      </c>
      <c r="D149" s="15" t="s">
        <v>340</v>
      </c>
      <c r="E149" s="4" t="s">
        <v>341</v>
      </c>
      <c r="F149" s="43" t="s">
        <v>12</v>
      </c>
      <c r="G149" s="4" t="s">
        <v>66</v>
      </c>
      <c r="H149" s="10"/>
      <c r="I149" s="10"/>
      <c r="J149" s="10"/>
      <c r="K149" s="10"/>
    </row>
    <row r="150" ht="30.0" customHeight="1">
      <c r="A150" s="4" t="s">
        <v>342</v>
      </c>
      <c r="B150" s="5" t="s">
        <v>343</v>
      </c>
      <c r="C150" s="6">
        <v>16200.0</v>
      </c>
      <c r="D150" s="15" t="s">
        <v>344</v>
      </c>
      <c r="E150" s="4" t="s">
        <v>345</v>
      </c>
      <c r="F150" s="43" t="s">
        <v>12</v>
      </c>
      <c r="G150" s="4" t="s">
        <v>278</v>
      </c>
      <c r="H150" s="10"/>
      <c r="I150" s="10"/>
      <c r="J150" s="10"/>
      <c r="K150" s="10"/>
    </row>
    <row r="151" ht="30.0" customHeight="1">
      <c r="A151" s="4" t="s">
        <v>346</v>
      </c>
      <c r="B151" s="5" t="s">
        <v>347</v>
      </c>
      <c r="C151" s="6">
        <v>21600.0</v>
      </c>
      <c r="D151" s="15" t="s">
        <v>348</v>
      </c>
      <c r="E151" s="4" t="s">
        <v>349</v>
      </c>
      <c r="F151" s="43" t="s">
        <v>12</v>
      </c>
      <c r="G151" s="4" t="s">
        <v>278</v>
      </c>
      <c r="H151" s="10"/>
      <c r="I151" s="10"/>
      <c r="J151" s="10"/>
      <c r="K151" s="10"/>
    </row>
    <row r="152" ht="30.0" customHeight="1">
      <c r="A152" s="4" t="s">
        <v>111</v>
      </c>
      <c r="B152" s="5" t="s">
        <v>112</v>
      </c>
      <c r="C152" s="6">
        <v>16200.0</v>
      </c>
      <c r="D152" s="15" t="s">
        <v>350</v>
      </c>
      <c r="E152" s="4" t="s">
        <v>351</v>
      </c>
      <c r="F152" s="43" t="s">
        <v>12</v>
      </c>
      <c r="G152" s="4" t="s">
        <v>278</v>
      </c>
      <c r="H152" s="10"/>
      <c r="I152" s="10"/>
      <c r="J152" s="10"/>
      <c r="K152" s="10"/>
    </row>
    <row r="153" ht="30.0" customHeight="1">
      <c r="A153" s="4" t="s">
        <v>114</v>
      </c>
      <c r="B153" s="5" t="s">
        <v>115</v>
      </c>
      <c r="C153" s="6">
        <v>19800.0</v>
      </c>
      <c r="D153" s="15" t="s">
        <v>352</v>
      </c>
      <c r="E153" s="4" t="s">
        <v>353</v>
      </c>
      <c r="F153" s="43" t="s">
        <v>12</v>
      </c>
      <c r="G153" s="4" t="s">
        <v>278</v>
      </c>
      <c r="H153" s="10"/>
      <c r="I153" s="10"/>
      <c r="J153" s="10"/>
      <c r="K153" s="10"/>
    </row>
    <row r="154" ht="30.0" customHeight="1">
      <c r="A154" s="4" t="s">
        <v>252</v>
      </c>
      <c r="B154" s="5" t="s">
        <v>253</v>
      </c>
      <c r="C154" s="6">
        <v>16200.0</v>
      </c>
      <c r="D154" s="15" t="s">
        <v>354</v>
      </c>
      <c r="E154" s="4" t="s">
        <v>355</v>
      </c>
      <c r="F154" s="43" t="s">
        <v>12</v>
      </c>
      <c r="G154" s="4" t="s">
        <v>278</v>
      </c>
      <c r="H154" s="10"/>
      <c r="I154" s="10"/>
      <c r="J154" s="10"/>
      <c r="K154" s="10"/>
    </row>
    <row r="155" ht="30.0" customHeight="1">
      <c r="A155" s="4" t="s">
        <v>79</v>
      </c>
      <c r="B155" s="5" t="s">
        <v>80</v>
      </c>
      <c r="C155" s="6">
        <v>14400.0</v>
      </c>
      <c r="D155" s="15" t="s">
        <v>356</v>
      </c>
      <c r="E155" s="4" t="s">
        <v>357</v>
      </c>
      <c r="F155" s="43" t="s">
        <v>12</v>
      </c>
      <c r="G155" s="4" t="s">
        <v>278</v>
      </c>
      <c r="H155" s="10"/>
      <c r="I155" s="10"/>
      <c r="J155" s="10"/>
      <c r="K155" s="10"/>
    </row>
    <row r="156" ht="30.0" customHeight="1">
      <c r="A156" s="4" t="s">
        <v>231</v>
      </c>
      <c r="B156" s="5" t="s">
        <v>232</v>
      </c>
      <c r="C156" s="6">
        <v>21600.0</v>
      </c>
      <c r="D156" s="15" t="s">
        <v>358</v>
      </c>
      <c r="E156" s="4" t="s">
        <v>359</v>
      </c>
      <c r="F156" s="43" t="s">
        <v>12</v>
      </c>
      <c r="G156" s="4" t="s">
        <v>278</v>
      </c>
      <c r="H156" s="10"/>
      <c r="I156" s="10"/>
      <c r="J156" s="10"/>
      <c r="K156" s="10"/>
    </row>
    <row r="157" ht="30.0" customHeight="1">
      <c r="A157" s="4" t="s">
        <v>93</v>
      </c>
      <c r="B157" s="5" t="s">
        <v>94</v>
      </c>
      <c r="C157" s="6">
        <v>10800.0</v>
      </c>
      <c r="D157" s="15" t="s">
        <v>360</v>
      </c>
      <c r="E157" s="4" t="s">
        <v>361</v>
      </c>
      <c r="F157" s="43" t="s">
        <v>12</v>
      </c>
      <c r="G157" s="4" t="s">
        <v>278</v>
      </c>
      <c r="H157" s="10"/>
      <c r="I157" s="10"/>
      <c r="J157" s="10"/>
      <c r="K157" s="10"/>
    </row>
    <row r="158" ht="30.0" customHeight="1">
      <c r="A158" s="4" t="s">
        <v>117</v>
      </c>
      <c r="B158" s="5" t="s">
        <v>118</v>
      </c>
      <c r="C158" s="6">
        <v>18000.0</v>
      </c>
      <c r="D158" s="15" t="s">
        <v>362</v>
      </c>
      <c r="E158" s="4" t="s">
        <v>363</v>
      </c>
      <c r="F158" s="43" t="s">
        <v>12</v>
      </c>
      <c r="G158" s="4" t="s">
        <v>278</v>
      </c>
      <c r="H158" s="10"/>
      <c r="I158" s="10"/>
      <c r="J158" s="10"/>
      <c r="K158" s="10"/>
    </row>
    <row r="159" ht="30.0" customHeight="1">
      <c r="A159" s="4" t="s">
        <v>364</v>
      </c>
      <c r="B159" s="5" t="s">
        <v>365</v>
      </c>
      <c r="C159" s="6">
        <v>5400.0</v>
      </c>
      <c r="D159" s="15" t="s">
        <v>366</v>
      </c>
      <c r="E159" s="4" t="s">
        <v>367</v>
      </c>
      <c r="F159" s="43" t="s">
        <v>12</v>
      </c>
      <c r="G159" s="4" t="s">
        <v>278</v>
      </c>
      <c r="H159" s="10"/>
      <c r="I159" s="10"/>
      <c r="J159" s="10"/>
      <c r="K159" s="10"/>
    </row>
    <row r="160" ht="30.0" customHeight="1">
      <c r="A160" s="4" t="s">
        <v>142</v>
      </c>
      <c r="B160" s="5" t="s">
        <v>143</v>
      </c>
      <c r="C160" s="6">
        <v>16200.0</v>
      </c>
      <c r="D160" s="15" t="s">
        <v>368</v>
      </c>
      <c r="E160" s="4" t="s">
        <v>369</v>
      </c>
      <c r="F160" s="43" t="s">
        <v>12</v>
      </c>
      <c r="G160" s="4" t="s">
        <v>278</v>
      </c>
      <c r="H160" s="10"/>
      <c r="I160" s="10"/>
      <c r="J160" s="10"/>
      <c r="K160" s="10"/>
    </row>
    <row r="161" ht="30.0" customHeight="1">
      <c r="A161" s="4" t="s">
        <v>133</v>
      </c>
      <c r="B161" s="5" t="s">
        <v>134</v>
      </c>
      <c r="C161" s="6">
        <v>16200.0</v>
      </c>
      <c r="D161" s="15" t="s">
        <v>370</v>
      </c>
      <c r="E161" s="4" t="s">
        <v>371</v>
      </c>
      <c r="F161" s="43" t="s">
        <v>12</v>
      </c>
      <c r="G161" s="4" t="s">
        <v>278</v>
      </c>
      <c r="H161" s="10"/>
      <c r="I161" s="10"/>
      <c r="J161" s="10"/>
      <c r="K161" s="10"/>
    </row>
    <row r="162" ht="30.0" customHeight="1">
      <c r="A162" s="4" t="s">
        <v>304</v>
      </c>
      <c r="B162" s="27" t="s">
        <v>305</v>
      </c>
      <c r="C162" s="28">
        <v>31956.19</v>
      </c>
      <c r="D162" s="35" t="s">
        <v>372</v>
      </c>
      <c r="E162" s="30" t="s">
        <v>373</v>
      </c>
      <c r="F162" s="44" t="s">
        <v>12</v>
      </c>
      <c r="G162" s="30" t="s">
        <v>13</v>
      </c>
      <c r="H162" s="10"/>
      <c r="I162" s="10"/>
      <c r="J162" s="10"/>
      <c r="K162" s="10"/>
    </row>
    <row r="163" ht="30.0" customHeight="1">
      <c r="A163" s="32" t="s">
        <v>103</v>
      </c>
      <c r="B163" s="33" t="s">
        <v>104</v>
      </c>
      <c r="C163" s="34">
        <v>83205.4</v>
      </c>
      <c r="D163" s="35" t="s">
        <v>374</v>
      </c>
      <c r="E163" s="36" t="s">
        <v>375</v>
      </c>
      <c r="F163" s="45" t="s">
        <v>12</v>
      </c>
      <c r="G163" s="36" t="s">
        <v>171</v>
      </c>
      <c r="H163" s="10"/>
      <c r="I163" s="10"/>
      <c r="J163" s="10"/>
      <c r="K163" s="10"/>
    </row>
    <row r="164" ht="30.0" customHeight="1">
      <c r="A164" s="32" t="s">
        <v>146</v>
      </c>
      <c r="B164" s="33" t="s">
        <v>147</v>
      </c>
      <c r="C164" s="34">
        <v>228641.23</v>
      </c>
      <c r="D164" s="35" t="s">
        <v>376</v>
      </c>
      <c r="E164" s="36" t="s">
        <v>377</v>
      </c>
      <c r="F164" s="45" t="s">
        <v>12</v>
      </c>
      <c r="G164" s="36" t="s">
        <v>66</v>
      </c>
      <c r="H164" s="10"/>
      <c r="I164" s="10"/>
      <c r="J164" s="10"/>
      <c r="K164" s="10"/>
    </row>
    <row r="165" ht="30.0" customHeight="1">
      <c r="A165" s="32" t="s">
        <v>14</v>
      </c>
      <c r="B165" s="33" t="s">
        <v>15</v>
      </c>
      <c r="C165" s="34">
        <v>19606.66</v>
      </c>
      <c r="D165" s="35" t="s">
        <v>378</v>
      </c>
      <c r="E165" s="36" t="s">
        <v>379</v>
      </c>
      <c r="F165" s="45" t="s">
        <v>12</v>
      </c>
      <c r="G165" s="36" t="s">
        <v>325</v>
      </c>
      <c r="H165" s="10"/>
      <c r="I165" s="10"/>
      <c r="J165" s="10"/>
      <c r="K165" s="10"/>
    </row>
    <row r="166" ht="30.0" customHeight="1">
      <c r="A166" s="32" t="s">
        <v>176</v>
      </c>
      <c r="B166" s="33" t="s">
        <v>177</v>
      </c>
      <c r="C166" s="34">
        <v>43350.09</v>
      </c>
      <c r="D166" s="35" t="s">
        <v>380</v>
      </c>
      <c r="E166" s="36" t="s">
        <v>381</v>
      </c>
      <c r="F166" s="45" t="s">
        <v>12</v>
      </c>
      <c r="G166" s="36" t="s">
        <v>171</v>
      </c>
      <c r="H166" s="10"/>
      <c r="I166" s="10"/>
      <c r="J166" s="10"/>
      <c r="K166" s="10"/>
    </row>
    <row r="167" ht="30.0" customHeight="1">
      <c r="A167" s="4" t="s">
        <v>241</v>
      </c>
      <c r="B167" s="5" t="s">
        <v>242</v>
      </c>
      <c r="C167" s="6">
        <v>739135.08</v>
      </c>
      <c r="D167" s="15" t="s">
        <v>382</v>
      </c>
      <c r="E167" s="4" t="s">
        <v>383</v>
      </c>
      <c r="F167" s="43" t="s">
        <v>12</v>
      </c>
      <c r="G167" s="4" t="s">
        <v>34</v>
      </c>
      <c r="H167" s="10"/>
      <c r="I167" s="10"/>
      <c r="J167" s="10"/>
      <c r="K167" s="10"/>
    </row>
    <row r="168" ht="30.0" customHeight="1">
      <c r="A168" s="4" t="s">
        <v>241</v>
      </c>
      <c r="B168" s="5" t="s">
        <v>242</v>
      </c>
      <c r="C168" s="6">
        <v>58909.52</v>
      </c>
      <c r="D168" s="15" t="s">
        <v>382</v>
      </c>
      <c r="E168" s="4" t="s">
        <v>383</v>
      </c>
      <c r="F168" s="43" t="s">
        <v>12</v>
      </c>
      <c r="G168" s="4" t="s">
        <v>50</v>
      </c>
      <c r="H168" s="10"/>
      <c r="I168" s="10"/>
      <c r="J168" s="10"/>
      <c r="K168" s="10"/>
    </row>
    <row r="169" ht="30.0" customHeight="1">
      <c r="A169" s="4" t="s">
        <v>138</v>
      </c>
      <c r="B169" s="5" t="s">
        <v>139</v>
      </c>
      <c r="C169" s="6">
        <v>346040.98</v>
      </c>
      <c r="D169" s="15" t="s">
        <v>384</v>
      </c>
      <c r="E169" s="4" t="s">
        <v>385</v>
      </c>
      <c r="F169" s="43" t="s">
        <v>12</v>
      </c>
      <c r="G169" s="4" t="s">
        <v>386</v>
      </c>
      <c r="H169" s="10"/>
      <c r="I169" s="10"/>
      <c r="J169" s="10"/>
      <c r="K169" s="10"/>
    </row>
    <row r="170" ht="30.0" customHeight="1">
      <c r="A170" s="4" t="s">
        <v>138</v>
      </c>
      <c r="B170" s="5" t="s">
        <v>139</v>
      </c>
      <c r="C170" s="6">
        <v>195008.97</v>
      </c>
      <c r="D170" s="15" t="s">
        <v>384</v>
      </c>
      <c r="E170" s="4" t="s">
        <v>385</v>
      </c>
      <c r="F170" s="43" t="s">
        <v>12</v>
      </c>
      <c r="G170" s="4" t="s">
        <v>387</v>
      </c>
      <c r="H170" s="10"/>
      <c r="I170" s="10"/>
      <c r="J170" s="10"/>
      <c r="K170" s="10"/>
    </row>
    <row r="171" ht="30.0" customHeight="1">
      <c r="A171" s="4" t="s">
        <v>388</v>
      </c>
      <c r="B171" s="5" t="s">
        <v>389</v>
      </c>
      <c r="C171" s="6">
        <v>271297.38</v>
      </c>
      <c r="D171" s="15" t="s">
        <v>390</v>
      </c>
      <c r="E171" s="4" t="s">
        <v>391</v>
      </c>
      <c r="F171" s="43" t="s">
        <v>12</v>
      </c>
      <c r="G171" s="4" t="s">
        <v>34</v>
      </c>
      <c r="H171" s="10"/>
      <c r="I171" s="10"/>
      <c r="J171" s="10"/>
      <c r="K171" s="10"/>
    </row>
    <row r="172" ht="30.0" customHeight="1">
      <c r="A172" s="4" t="s">
        <v>83</v>
      </c>
      <c r="B172" s="5" t="s">
        <v>84</v>
      </c>
      <c r="C172" s="6">
        <v>11963.16</v>
      </c>
      <c r="D172" s="15" t="s">
        <v>392</v>
      </c>
      <c r="E172" s="4" t="s">
        <v>393</v>
      </c>
      <c r="F172" s="43" t="s">
        <v>12</v>
      </c>
      <c r="G172" s="4" t="s">
        <v>299</v>
      </c>
      <c r="H172" s="10"/>
      <c r="I172" s="10"/>
      <c r="J172" s="10"/>
      <c r="K172" s="10"/>
    </row>
    <row r="173" ht="30.0" customHeight="1">
      <c r="A173" s="4" t="s">
        <v>117</v>
      </c>
      <c r="B173" s="5" t="s">
        <v>118</v>
      </c>
      <c r="C173" s="6">
        <v>1570666.22</v>
      </c>
      <c r="D173" s="15" t="s">
        <v>394</v>
      </c>
      <c r="E173" s="4" t="s">
        <v>395</v>
      </c>
      <c r="F173" s="43" t="s">
        <v>12</v>
      </c>
      <c r="G173" s="4" t="s">
        <v>387</v>
      </c>
      <c r="H173" s="10"/>
      <c r="I173" s="10"/>
      <c r="J173" s="10"/>
      <c r="K173" s="10"/>
    </row>
    <row r="174" ht="30.0" customHeight="1">
      <c r="A174" s="4" t="s">
        <v>346</v>
      </c>
      <c r="B174" s="5" t="s">
        <v>347</v>
      </c>
      <c r="C174" s="6">
        <v>1518291.68</v>
      </c>
      <c r="D174" s="15" t="s">
        <v>396</v>
      </c>
      <c r="E174" s="4" t="s">
        <v>397</v>
      </c>
      <c r="F174" s="43" t="s">
        <v>12</v>
      </c>
      <c r="G174" s="4" t="s">
        <v>387</v>
      </c>
      <c r="H174" s="10"/>
      <c r="I174" s="10"/>
      <c r="J174" s="10"/>
      <c r="K174" s="10"/>
    </row>
    <row r="175" ht="30.0" customHeight="1">
      <c r="A175" s="4" t="s">
        <v>301</v>
      </c>
      <c r="B175" s="5" t="s">
        <v>302</v>
      </c>
      <c r="C175" s="6">
        <v>3358302.55</v>
      </c>
      <c r="D175" s="15" t="s">
        <v>398</v>
      </c>
      <c r="E175" s="4" t="s">
        <v>399</v>
      </c>
      <c r="F175" s="43" t="s">
        <v>12</v>
      </c>
      <c r="G175" s="4" t="s">
        <v>387</v>
      </c>
      <c r="H175" s="10"/>
      <c r="I175" s="10"/>
      <c r="J175" s="10"/>
      <c r="K175" s="10"/>
    </row>
    <row r="176" ht="30.0" customHeight="1">
      <c r="A176" s="4" t="s">
        <v>400</v>
      </c>
      <c r="B176" s="5" t="s">
        <v>401</v>
      </c>
      <c r="C176" s="6">
        <v>109913.18</v>
      </c>
      <c r="D176" s="15" t="s">
        <v>402</v>
      </c>
      <c r="E176" s="4" t="s">
        <v>403</v>
      </c>
      <c r="F176" s="43" t="s">
        <v>12</v>
      </c>
      <c r="G176" s="4" t="s">
        <v>34</v>
      </c>
      <c r="H176" s="10"/>
      <c r="I176" s="10"/>
      <c r="J176" s="10"/>
      <c r="K176" s="10"/>
    </row>
    <row r="177" ht="30.0" customHeight="1">
      <c r="A177" s="4" t="s">
        <v>31</v>
      </c>
      <c r="B177" s="5" t="s">
        <v>32</v>
      </c>
      <c r="C177" s="6">
        <v>432353.46</v>
      </c>
      <c r="D177" s="15" t="s">
        <v>404</v>
      </c>
      <c r="E177" s="4" t="s">
        <v>405</v>
      </c>
      <c r="F177" s="43" t="s">
        <v>12</v>
      </c>
      <c r="G177" s="4" t="s">
        <v>66</v>
      </c>
      <c r="H177" s="10"/>
      <c r="I177" s="10"/>
      <c r="J177" s="10"/>
      <c r="K177" s="10"/>
    </row>
    <row r="178" ht="30.0" customHeight="1">
      <c r="A178" s="4" t="s">
        <v>224</v>
      </c>
      <c r="B178" s="5" t="s">
        <v>225</v>
      </c>
      <c r="C178" s="6">
        <v>51660.23</v>
      </c>
      <c r="D178" s="15" t="s">
        <v>406</v>
      </c>
      <c r="E178" s="4" t="s">
        <v>407</v>
      </c>
      <c r="F178" s="43" t="s">
        <v>12</v>
      </c>
      <c r="G178" s="4" t="s">
        <v>171</v>
      </c>
      <c r="H178" s="10"/>
      <c r="I178" s="10"/>
      <c r="J178" s="10"/>
      <c r="K178" s="10"/>
    </row>
    <row r="179" ht="30.0" customHeight="1">
      <c r="A179" s="4" t="s">
        <v>79</v>
      </c>
      <c r="B179" s="5" t="s">
        <v>80</v>
      </c>
      <c r="C179" s="6">
        <v>1.039670618E7</v>
      </c>
      <c r="D179" s="15" t="s">
        <v>408</v>
      </c>
      <c r="E179" s="4" t="s">
        <v>409</v>
      </c>
      <c r="F179" s="43" t="s">
        <v>12</v>
      </c>
      <c r="G179" s="4" t="s">
        <v>387</v>
      </c>
      <c r="H179" s="10"/>
      <c r="I179" s="10"/>
      <c r="J179" s="10"/>
      <c r="K179" s="10"/>
    </row>
    <row r="180" ht="30.0" customHeight="1">
      <c r="A180" s="4" t="s">
        <v>47</v>
      </c>
      <c r="B180" s="5" t="s">
        <v>48</v>
      </c>
      <c r="C180" s="6">
        <v>18441.56</v>
      </c>
      <c r="D180" s="15" t="s">
        <v>410</v>
      </c>
      <c r="E180" s="4" t="s">
        <v>411</v>
      </c>
      <c r="F180" s="43" t="s">
        <v>12</v>
      </c>
      <c r="G180" s="4" t="s">
        <v>66</v>
      </c>
      <c r="H180" s="10"/>
      <c r="I180" s="10"/>
      <c r="J180" s="10"/>
      <c r="K180" s="10"/>
    </row>
    <row r="181" ht="30.0" customHeight="1">
      <c r="A181" s="4" t="s">
        <v>412</v>
      </c>
      <c r="B181" s="5" t="s">
        <v>413</v>
      </c>
      <c r="C181" s="6">
        <v>1639233.4</v>
      </c>
      <c r="D181" s="15" t="s">
        <v>414</v>
      </c>
      <c r="E181" s="4" t="s">
        <v>415</v>
      </c>
      <c r="F181" s="43" t="s">
        <v>12</v>
      </c>
      <c r="G181" s="4" t="s">
        <v>386</v>
      </c>
      <c r="H181" s="10"/>
      <c r="I181" s="10"/>
      <c r="J181" s="10"/>
      <c r="K181" s="10"/>
    </row>
    <row r="182" ht="30.0" customHeight="1">
      <c r="A182" s="4" t="s">
        <v>416</v>
      </c>
      <c r="B182" s="5" t="s">
        <v>417</v>
      </c>
      <c r="C182" s="6">
        <v>37470.5</v>
      </c>
      <c r="D182" s="15" t="s">
        <v>418</v>
      </c>
      <c r="E182" s="4" t="s">
        <v>419</v>
      </c>
      <c r="F182" s="43" t="s">
        <v>12</v>
      </c>
      <c r="G182" s="4" t="s">
        <v>34</v>
      </c>
      <c r="H182" s="10"/>
      <c r="I182" s="10"/>
      <c r="J182" s="10"/>
      <c r="K182" s="10"/>
    </row>
    <row r="183" ht="30.0" customHeight="1">
      <c r="A183" s="4" t="s">
        <v>9</v>
      </c>
      <c r="B183" s="5" t="s">
        <v>10</v>
      </c>
      <c r="C183" s="6">
        <v>2269984.65</v>
      </c>
      <c r="D183" s="15" t="s">
        <v>420</v>
      </c>
      <c r="E183" s="4" t="s">
        <v>421</v>
      </c>
      <c r="F183" s="43" t="s">
        <v>12</v>
      </c>
      <c r="G183" s="4" t="s">
        <v>387</v>
      </c>
      <c r="H183" s="10"/>
      <c r="I183" s="10"/>
      <c r="J183" s="10"/>
      <c r="K183" s="10"/>
    </row>
    <row r="184" ht="30.0" customHeight="1">
      <c r="A184" s="4" t="s">
        <v>422</v>
      </c>
      <c r="B184" s="5" t="s">
        <v>423</v>
      </c>
      <c r="C184" s="6">
        <v>1382275.07</v>
      </c>
      <c r="D184" s="15" t="s">
        <v>424</v>
      </c>
      <c r="E184" s="4" t="s">
        <v>425</v>
      </c>
      <c r="F184" s="43" t="s">
        <v>12</v>
      </c>
      <c r="G184" s="4" t="s">
        <v>387</v>
      </c>
      <c r="H184" s="10"/>
      <c r="I184" s="10"/>
      <c r="J184" s="10"/>
      <c r="K184" s="10"/>
    </row>
    <row r="185" ht="30.0" customHeight="1">
      <c r="A185" s="4" t="s">
        <v>93</v>
      </c>
      <c r="B185" s="5" t="s">
        <v>94</v>
      </c>
      <c r="C185" s="6">
        <v>2139190.07</v>
      </c>
      <c r="D185" s="15" t="s">
        <v>426</v>
      </c>
      <c r="E185" s="4" t="s">
        <v>427</v>
      </c>
      <c r="F185" s="43" t="s">
        <v>12</v>
      </c>
      <c r="G185" s="4" t="s">
        <v>387</v>
      </c>
      <c r="H185" s="10"/>
      <c r="I185" s="10"/>
      <c r="J185" s="10"/>
      <c r="K185" s="10"/>
    </row>
    <row r="186" ht="30.0" customHeight="1">
      <c r="A186" s="4" t="s">
        <v>428</v>
      </c>
      <c r="B186" s="5" t="s">
        <v>429</v>
      </c>
      <c r="C186" s="6">
        <v>439422.48</v>
      </c>
      <c r="D186" s="15" t="s">
        <v>430</v>
      </c>
      <c r="E186" s="4" t="s">
        <v>431</v>
      </c>
      <c r="F186" s="43" t="s">
        <v>12</v>
      </c>
      <c r="G186" s="4" t="s">
        <v>386</v>
      </c>
      <c r="H186" s="10"/>
      <c r="I186" s="10"/>
      <c r="J186" s="10"/>
      <c r="K186" s="10"/>
    </row>
    <row r="187" ht="30.0" customHeight="1">
      <c r="A187" s="4" t="s">
        <v>428</v>
      </c>
      <c r="B187" s="5" t="s">
        <v>429</v>
      </c>
      <c r="C187" s="6">
        <v>1147181.89</v>
      </c>
      <c r="D187" s="15" t="s">
        <v>430</v>
      </c>
      <c r="E187" s="4" t="s">
        <v>431</v>
      </c>
      <c r="F187" s="43" t="s">
        <v>12</v>
      </c>
      <c r="G187" s="4" t="s">
        <v>432</v>
      </c>
      <c r="H187" s="10"/>
      <c r="I187" s="10"/>
      <c r="J187" s="10"/>
      <c r="K187" s="10"/>
    </row>
    <row r="188" ht="30.0" customHeight="1">
      <c r="A188" s="4" t="s">
        <v>228</v>
      </c>
      <c r="B188" s="5" t="s">
        <v>229</v>
      </c>
      <c r="C188" s="6">
        <v>28400.0</v>
      </c>
      <c r="D188" s="15" t="s">
        <v>433</v>
      </c>
      <c r="E188" s="4" t="s">
        <v>434</v>
      </c>
      <c r="F188" s="43" t="s">
        <v>12</v>
      </c>
      <c r="G188" s="4" t="s">
        <v>107</v>
      </c>
      <c r="H188" s="46" t="s">
        <v>435</v>
      </c>
      <c r="I188" s="10"/>
      <c r="J188" s="10"/>
      <c r="K188" s="10"/>
    </row>
    <row r="189" ht="30.0" customHeight="1">
      <c r="A189" s="4" t="s">
        <v>79</v>
      </c>
      <c r="B189" s="5" t="s">
        <v>80</v>
      </c>
      <c r="C189" s="6">
        <v>2010.43</v>
      </c>
      <c r="D189" s="15" t="s">
        <v>436</v>
      </c>
      <c r="E189" s="4" t="s">
        <v>437</v>
      </c>
      <c r="F189" s="43" t="s">
        <v>12</v>
      </c>
      <c r="G189" s="4" t="s">
        <v>299</v>
      </c>
      <c r="H189" s="10"/>
      <c r="I189" s="10"/>
      <c r="J189" s="10"/>
      <c r="K189" s="10"/>
    </row>
    <row r="190" ht="30.0" customHeight="1">
      <c r="A190" s="4" t="s">
        <v>14</v>
      </c>
      <c r="B190" s="5" t="s">
        <v>15</v>
      </c>
      <c r="C190" s="6">
        <v>13698.98</v>
      </c>
      <c r="D190" s="15" t="s">
        <v>438</v>
      </c>
      <c r="E190" s="4" t="s">
        <v>439</v>
      </c>
      <c r="F190" s="43" t="s">
        <v>12</v>
      </c>
      <c r="G190" s="4" t="s">
        <v>325</v>
      </c>
      <c r="H190" s="10"/>
      <c r="I190" s="10"/>
      <c r="J190" s="10"/>
      <c r="K190" s="10"/>
    </row>
    <row r="191" ht="30.0" customHeight="1">
      <c r="A191" s="4" t="s">
        <v>440</v>
      </c>
      <c r="B191" s="5" t="s">
        <v>441</v>
      </c>
      <c r="C191" s="6">
        <v>2184651.32</v>
      </c>
      <c r="D191" s="15" t="s">
        <v>442</v>
      </c>
      <c r="E191" s="4" t="s">
        <v>443</v>
      </c>
      <c r="F191" s="43" t="s">
        <v>12</v>
      </c>
      <c r="G191" s="47" t="s">
        <v>387</v>
      </c>
      <c r="H191" s="10"/>
      <c r="I191" s="10"/>
      <c r="J191" s="10"/>
      <c r="K191" s="10"/>
    </row>
    <row r="192" ht="30.0" customHeight="1">
      <c r="A192" s="4" t="s">
        <v>125</v>
      </c>
      <c r="B192" s="5" t="s">
        <v>126</v>
      </c>
      <c r="C192" s="6">
        <v>3557238.37</v>
      </c>
      <c r="D192" s="15" t="s">
        <v>444</v>
      </c>
      <c r="E192" s="4" t="s">
        <v>445</v>
      </c>
      <c r="F192" s="43" t="s">
        <v>12</v>
      </c>
      <c r="G192" s="47" t="s">
        <v>387</v>
      </c>
      <c r="H192" s="10"/>
      <c r="I192" s="10"/>
      <c r="J192" s="10"/>
      <c r="K192" s="10"/>
    </row>
    <row r="193" ht="30.0" customHeight="1">
      <c r="A193" s="4" t="s">
        <v>446</v>
      </c>
      <c r="B193" s="5" t="s">
        <v>447</v>
      </c>
      <c r="C193" s="6">
        <v>9757.14</v>
      </c>
      <c r="D193" s="15" t="s">
        <v>448</v>
      </c>
      <c r="E193" s="4" t="s">
        <v>449</v>
      </c>
      <c r="F193" s="43" t="s">
        <v>12</v>
      </c>
      <c r="G193" s="47" t="s">
        <v>299</v>
      </c>
      <c r="H193" s="10"/>
      <c r="I193" s="10"/>
      <c r="J193" s="10"/>
      <c r="K193" s="10"/>
    </row>
    <row r="194" ht="30.0" customHeight="1">
      <c r="A194" s="4" t="s">
        <v>450</v>
      </c>
      <c r="B194" s="5" t="s">
        <v>451</v>
      </c>
      <c r="C194" s="6">
        <v>4412982.0</v>
      </c>
      <c r="D194" s="15" t="s">
        <v>452</v>
      </c>
      <c r="E194" s="4" t="s">
        <v>453</v>
      </c>
      <c r="F194" s="43" t="s">
        <v>12</v>
      </c>
      <c r="G194" s="16" t="s">
        <v>387</v>
      </c>
      <c r="H194" s="10"/>
      <c r="I194" s="10"/>
      <c r="J194" s="10"/>
      <c r="K194" s="10"/>
    </row>
    <row r="195" ht="30.0" customHeight="1">
      <c r="A195" s="4" t="s">
        <v>275</v>
      </c>
      <c r="B195" s="5" t="s">
        <v>276</v>
      </c>
      <c r="C195" s="6">
        <v>1646645.47</v>
      </c>
      <c r="D195" s="15" t="s">
        <v>454</v>
      </c>
      <c r="E195" s="48" t="s">
        <v>455</v>
      </c>
      <c r="F195" s="43" t="s">
        <v>12</v>
      </c>
      <c r="G195" s="4" t="s">
        <v>387</v>
      </c>
      <c r="H195" s="10"/>
      <c r="I195" s="10"/>
      <c r="J195" s="10"/>
      <c r="K195" s="10"/>
    </row>
    <row r="196" ht="30.0" customHeight="1">
      <c r="A196" s="4" t="s">
        <v>257</v>
      </c>
      <c r="B196" s="5" t="s">
        <v>258</v>
      </c>
      <c r="C196" s="6">
        <v>3022670.34</v>
      </c>
      <c r="D196" s="15" t="s">
        <v>456</v>
      </c>
      <c r="E196" s="48" t="s">
        <v>457</v>
      </c>
      <c r="F196" s="43" t="s">
        <v>12</v>
      </c>
      <c r="G196" s="4" t="s">
        <v>387</v>
      </c>
      <c r="H196" s="10"/>
      <c r="I196" s="10"/>
      <c r="J196" s="10"/>
      <c r="K196" s="10"/>
    </row>
    <row r="197" ht="30.0" customHeight="1">
      <c r="A197" s="49" t="s">
        <v>83</v>
      </c>
      <c r="B197" s="5" t="s">
        <v>84</v>
      </c>
      <c r="C197" s="6">
        <v>39411.15</v>
      </c>
      <c r="D197" s="15" t="s">
        <v>458</v>
      </c>
      <c r="E197" s="48" t="s">
        <v>459</v>
      </c>
      <c r="F197" s="43" t="s">
        <v>12</v>
      </c>
      <c r="G197" s="4" t="s">
        <v>171</v>
      </c>
      <c r="H197" s="10"/>
      <c r="I197" s="10"/>
      <c r="J197" s="10"/>
      <c r="K197" s="10"/>
    </row>
    <row r="198" ht="30.0" customHeight="1">
      <c r="A198" s="49" t="s">
        <v>301</v>
      </c>
      <c r="B198" s="5" t="s">
        <v>302</v>
      </c>
      <c r="C198" s="6">
        <v>91105.01</v>
      </c>
      <c r="D198" s="15" t="s">
        <v>460</v>
      </c>
      <c r="E198" s="48" t="s">
        <v>461</v>
      </c>
      <c r="F198" s="43" t="s">
        <v>12</v>
      </c>
      <c r="G198" s="4" t="s">
        <v>171</v>
      </c>
      <c r="H198" s="10"/>
      <c r="I198" s="10"/>
      <c r="J198" s="10"/>
      <c r="K198" s="10"/>
    </row>
    <row r="199" ht="30.0" customHeight="1">
      <c r="A199" s="49" t="s">
        <v>462</v>
      </c>
      <c r="B199" s="5" t="s">
        <v>463</v>
      </c>
      <c r="C199" s="6">
        <v>1275241.72</v>
      </c>
      <c r="D199" s="15" t="s">
        <v>464</v>
      </c>
      <c r="E199" s="48" t="s">
        <v>465</v>
      </c>
      <c r="F199" s="43" t="s">
        <v>12</v>
      </c>
      <c r="G199" s="4" t="s">
        <v>34</v>
      </c>
      <c r="H199" s="10"/>
      <c r="I199" s="10"/>
      <c r="J199" s="10"/>
      <c r="K199" s="10"/>
    </row>
    <row r="200" ht="30.0" customHeight="1">
      <c r="A200" s="49" t="s">
        <v>462</v>
      </c>
      <c r="B200" s="5" t="s">
        <v>463</v>
      </c>
      <c r="C200" s="6">
        <v>482066.08</v>
      </c>
      <c r="D200" s="15" t="s">
        <v>464</v>
      </c>
      <c r="E200" s="48" t="s">
        <v>465</v>
      </c>
      <c r="F200" s="43" t="s">
        <v>12</v>
      </c>
      <c r="G200" s="4" t="s">
        <v>432</v>
      </c>
      <c r="H200" s="10"/>
      <c r="I200" s="10"/>
      <c r="J200" s="10"/>
      <c r="K200" s="10"/>
    </row>
    <row r="201" ht="30.0" customHeight="1">
      <c r="A201" s="49" t="s">
        <v>125</v>
      </c>
      <c r="B201" s="5" t="s">
        <v>126</v>
      </c>
      <c r="C201" s="6">
        <v>46863.74</v>
      </c>
      <c r="D201" s="15" t="s">
        <v>466</v>
      </c>
      <c r="E201" s="48" t="s">
        <v>467</v>
      </c>
      <c r="F201" s="43" t="s">
        <v>12</v>
      </c>
      <c r="G201" s="4" t="s">
        <v>468</v>
      </c>
      <c r="H201" s="10"/>
      <c r="I201" s="10"/>
      <c r="J201" s="10"/>
      <c r="K201" s="10"/>
    </row>
    <row r="202" ht="30.0" customHeight="1">
      <c r="A202" s="49" t="s">
        <v>176</v>
      </c>
      <c r="B202" s="5" t="s">
        <v>177</v>
      </c>
      <c r="C202" s="6">
        <v>3525.26</v>
      </c>
      <c r="D202" s="15" t="s">
        <v>469</v>
      </c>
      <c r="E202" s="48" t="s">
        <v>470</v>
      </c>
      <c r="F202" s="43" t="s">
        <v>12</v>
      </c>
      <c r="G202" s="4" t="s">
        <v>171</v>
      </c>
      <c r="H202" s="10"/>
      <c r="I202" s="10"/>
      <c r="J202" s="10"/>
      <c r="K202" s="10"/>
    </row>
    <row r="203" ht="30.0" customHeight="1">
      <c r="A203" s="49" t="s">
        <v>446</v>
      </c>
      <c r="B203" s="5" t="s">
        <v>447</v>
      </c>
      <c r="C203" s="6">
        <v>2274.6</v>
      </c>
      <c r="D203" s="15" t="s">
        <v>471</v>
      </c>
      <c r="E203" s="48" t="s">
        <v>472</v>
      </c>
      <c r="F203" s="43" t="s">
        <v>12</v>
      </c>
      <c r="G203" s="4" t="s">
        <v>299</v>
      </c>
      <c r="H203" s="10"/>
      <c r="I203" s="10"/>
      <c r="J203" s="10"/>
      <c r="K203" s="10"/>
    </row>
    <row r="204" ht="30.0" customHeight="1">
      <c r="A204" s="4" t="s">
        <v>159</v>
      </c>
      <c r="B204" s="5" t="s">
        <v>160</v>
      </c>
      <c r="C204" s="6">
        <v>272201.88</v>
      </c>
      <c r="D204" s="15" t="s">
        <v>473</v>
      </c>
      <c r="E204" s="48" t="s">
        <v>474</v>
      </c>
      <c r="F204" s="43" t="s">
        <v>12</v>
      </c>
      <c r="G204" s="4" t="s">
        <v>34</v>
      </c>
      <c r="H204" s="10"/>
      <c r="I204" s="10"/>
      <c r="J204" s="10"/>
      <c r="K204" s="10"/>
    </row>
    <row r="205" ht="30.0" customHeight="1">
      <c r="A205" s="4" t="s">
        <v>475</v>
      </c>
      <c r="B205" s="5" t="s">
        <v>476</v>
      </c>
      <c r="C205" s="6">
        <v>1101154.43</v>
      </c>
      <c r="D205" s="15" t="s">
        <v>477</v>
      </c>
      <c r="E205" s="48" t="s">
        <v>478</v>
      </c>
      <c r="F205" s="43" t="s">
        <v>12</v>
      </c>
      <c r="G205" s="4" t="s">
        <v>34</v>
      </c>
      <c r="H205" s="10"/>
      <c r="I205" s="10"/>
      <c r="J205" s="10"/>
      <c r="K205" s="10"/>
    </row>
    <row r="206" ht="30.0" customHeight="1">
      <c r="A206" s="4" t="s">
        <v>479</v>
      </c>
      <c r="B206" s="5" t="s">
        <v>480</v>
      </c>
      <c r="C206" s="6">
        <v>46423.96</v>
      </c>
      <c r="D206" s="15" t="s">
        <v>481</v>
      </c>
      <c r="E206" s="48" t="s">
        <v>482</v>
      </c>
      <c r="F206" s="43" t="s">
        <v>12</v>
      </c>
      <c r="G206" s="4" t="s">
        <v>34</v>
      </c>
      <c r="H206" s="10"/>
      <c r="I206" s="10"/>
      <c r="J206" s="10"/>
      <c r="K206" s="10"/>
    </row>
    <row r="207" ht="30.0" customHeight="1">
      <c r="A207" s="4" t="s">
        <v>189</v>
      </c>
      <c r="B207" s="5" t="s">
        <v>190</v>
      </c>
      <c r="C207" s="6">
        <v>24771.07</v>
      </c>
      <c r="D207" s="15" t="s">
        <v>483</v>
      </c>
      <c r="E207" s="48" t="s">
        <v>484</v>
      </c>
      <c r="F207" s="43" t="s">
        <v>12</v>
      </c>
      <c r="G207" s="4" t="s">
        <v>171</v>
      </c>
      <c r="H207" s="10"/>
      <c r="I207" s="10"/>
      <c r="J207" s="10"/>
      <c r="K207" s="10"/>
    </row>
    <row r="208" ht="30.0" customHeight="1">
      <c r="A208" s="4" t="s">
        <v>27</v>
      </c>
      <c r="B208" s="5" t="s">
        <v>28</v>
      </c>
      <c r="C208" s="6">
        <v>1442162.19</v>
      </c>
      <c r="D208" s="15" t="s">
        <v>485</v>
      </c>
      <c r="E208" s="48" t="s">
        <v>486</v>
      </c>
      <c r="F208" s="43" t="s">
        <v>12</v>
      </c>
      <c r="G208" s="4" t="s">
        <v>386</v>
      </c>
      <c r="H208" s="10"/>
      <c r="I208" s="10"/>
      <c r="J208" s="10"/>
      <c r="K208" s="10"/>
    </row>
    <row r="209" ht="30.0" customHeight="1">
      <c r="A209" s="4" t="s">
        <v>342</v>
      </c>
      <c r="B209" s="5" t="s">
        <v>343</v>
      </c>
      <c r="C209" s="6">
        <v>2036485.96</v>
      </c>
      <c r="D209" s="15" t="s">
        <v>487</v>
      </c>
      <c r="E209" s="48" t="s">
        <v>488</v>
      </c>
      <c r="F209" s="43" t="s">
        <v>12</v>
      </c>
      <c r="G209" s="4" t="s">
        <v>387</v>
      </c>
      <c r="H209" s="10"/>
      <c r="I209" s="10"/>
      <c r="J209" s="10"/>
      <c r="K209" s="10"/>
    </row>
    <row r="210" ht="30.0" customHeight="1">
      <c r="A210" s="4" t="s">
        <v>195</v>
      </c>
      <c r="B210" s="5" t="s">
        <v>196</v>
      </c>
      <c r="C210" s="6">
        <v>1528664.2</v>
      </c>
      <c r="D210" s="15" t="s">
        <v>489</v>
      </c>
      <c r="E210" s="48" t="s">
        <v>490</v>
      </c>
      <c r="F210" s="43" t="s">
        <v>12</v>
      </c>
      <c r="G210" s="4" t="s">
        <v>387</v>
      </c>
      <c r="H210" s="10"/>
      <c r="I210" s="10"/>
      <c r="J210" s="10"/>
      <c r="K210" s="10"/>
    </row>
    <row r="211" ht="30.0" customHeight="1">
      <c r="A211" s="4" t="s">
        <v>103</v>
      </c>
      <c r="B211" s="5" t="s">
        <v>104</v>
      </c>
      <c r="C211" s="6">
        <v>4574871.87</v>
      </c>
      <c r="D211" s="15" t="s">
        <v>491</v>
      </c>
      <c r="E211" s="48" t="s">
        <v>492</v>
      </c>
      <c r="F211" s="43" t="s">
        <v>12</v>
      </c>
      <c r="G211" s="4" t="s">
        <v>387</v>
      </c>
      <c r="H211" s="10"/>
      <c r="I211" s="10"/>
      <c r="J211" s="10"/>
      <c r="K211" s="10"/>
    </row>
    <row r="212" ht="30.0" customHeight="1">
      <c r="A212" s="4" t="s">
        <v>89</v>
      </c>
      <c r="B212" s="5" t="s">
        <v>90</v>
      </c>
      <c r="C212" s="6">
        <v>31993.28</v>
      </c>
      <c r="D212" s="15" t="s">
        <v>493</v>
      </c>
      <c r="E212" s="48" t="s">
        <v>494</v>
      </c>
      <c r="F212" s="43" t="s">
        <v>12</v>
      </c>
      <c r="G212" s="4" t="s">
        <v>13</v>
      </c>
      <c r="H212" s="10"/>
      <c r="I212" s="10"/>
      <c r="J212" s="10"/>
      <c r="K212" s="10"/>
    </row>
    <row r="213" ht="30.0" customHeight="1">
      <c r="A213" s="4" t="s">
        <v>252</v>
      </c>
      <c r="B213" s="5" t="s">
        <v>253</v>
      </c>
      <c r="C213" s="6">
        <v>32000.0</v>
      </c>
      <c r="D213" s="15" t="s">
        <v>495</v>
      </c>
      <c r="E213" s="48" t="s">
        <v>496</v>
      </c>
      <c r="F213" s="43" t="s">
        <v>12</v>
      </c>
      <c r="G213" s="4" t="s">
        <v>13</v>
      </c>
      <c r="H213" s="10"/>
      <c r="I213" s="10"/>
      <c r="J213" s="10"/>
      <c r="K213" s="10"/>
    </row>
    <row r="214" ht="30.0" customHeight="1">
      <c r="A214" s="4" t="s">
        <v>86</v>
      </c>
      <c r="B214" s="5" t="s">
        <v>87</v>
      </c>
      <c r="C214" s="6">
        <v>48987.39</v>
      </c>
      <c r="D214" s="15" t="s">
        <v>497</v>
      </c>
      <c r="E214" s="48" t="s">
        <v>498</v>
      </c>
      <c r="F214" s="43" t="s">
        <v>12</v>
      </c>
      <c r="G214" s="4" t="s">
        <v>299</v>
      </c>
      <c r="H214" s="10"/>
      <c r="I214" s="10"/>
      <c r="J214" s="10"/>
      <c r="K214" s="10"/>
    </row>
    <row r="215" ht="30.0" customHeight="1">
      <c r="A215" s="4" t="s">
        <v>133</v>
      </c>
      <c r="B215" s="5" t="s">
        <v>134</v>
      </c>
      <c r="C215" s="6">
        <v>30495.52</v>
      </c>
      <c r="D215" s="15" t="s">
        <v>499</v>
      </c>
      <c r="E215" s="48" t="s">
        <v>500</v>
      </c>
      <c r="F215" s="43" t="s">
        <v>12</v>
      </c>
      <c r="G215" s="4" t="s">
        <v>299</v>
      </c>
      <c r="H215" s="10"/>
      <c r="I215" s="10"/>
      <c r="J215" s="10"/>
      <c r="K215" s="10"/>
    </row>
    <row r="216" ht="30.0" customHeight="1">
      <c r="A216" s="4" t="s">
        <v>501</v>
      </c>
      <c r="B216" s="5" t="s">
        <v>502</v>
      </c>
      <c r="C216" s="6">
        <v>18600.0</v>
      </c>
      <c r="D216" s="15" t="s">
        <v>503</v>
      </c>
      <c r="E216" s="48" t="s">
        <v>504</v>
      </c>
      <c r="F216" s="43" t="s">
        <v>12</v>
      </c>
      <c r="G216" s="4" t="s">
        <v>107</v>
      </c>
      <c r="H216" s="46" t="s">
        <v>435</v>
      </c>
      <c r="I216" s="10"/>
      <c r="J216" s="10"/>
      <c r="K216" s="10"/>
    </row>
    <row r="217" ht="30.0" customHeight="1">
      <c r="A217" s="4" t="s">
        <v>204</v>
      </c>
      <c r="B217" s="5" t="s">
        <v>205</v>
      </c>
      <c r="C217" s="6">
        <v>691646.48</v>
      </c>
      <c r="D217" s="15" t="s">
        <v>505</v>
      </c>
      <c r="E217" s="48" t="s">
        <v>506</v>
      </c>
      <c r="F217" s="43" t="s">
        <v>12</v>
      </c>
      <c r="G217" s="4" t="s">
        <v>387</v>
      </c>
      <c r="H217" s="10"/>
      <c r="I217" s="10"/>
      <c r="J217" s="10"/>
      <c r="K217" s="10"/>
    </row>
    <row r="218" ht="30.0" customHeight="1">
      <c r="A218" s="4" t="s">
        <v>86</v>
      </c>
      <c r="B218" s="5" t="s">
        <v>87</v>
      </c>
      <c r="C218" s="6">
        <v>1694282.45</v>
      </c>
      <c r="D218" s="15" t="s">
        <v>507</v>
      </c>
      <c r="E218" s="48" t="s">
        <v>508</v>
      </c>
      <c r="F218" s="43" t="s">
        <v>12</v>
      </c>
      <c r="G218" s="4" t="s">
        <v>387</v>
      </c>
      <c r="H218" s="10"/>
      <c r="I218" s="10"/>
      <c r="J218" s="10"/>
      <c r="K218" s="10"/>
    </row>
    <row r="219" ht="30.0" customHeight="1">
      <c r="A219" s="4" t="s">
        <v>89</v>
      </c>
      <c r="B219" s="5" t="s">
        <v>90</v>
      </c>
      <c r="C219" s="6">
        <v>4024026.04</v>
      </c>
      <c r="D219" s="15" t="s">
        <v>509</v>
      </c>
      <c r="E219" s="48" t="s">
        <v>510</v>
      </c>
      <c r="F219" s="43" t="s">
        <v>12</v>
      </c>
      <c r="G219" s="4" t="s">
        <v>387</v>
      </c>
      <c r="H219" s="10"/>
      <c r="I219" s="10"/>
      <c r="J219" s="10"/>
      <c r="K219" s="10"/>
    </row>
    <row r="220" ht="30.0" customHeight="1">
      <c r="A220" s="4" t="s">
        <v>146</v>
      </c>
      <c r="B220" s="5" t="s">
        <v>147</v>
      </c>
      <c r="C220" s="6">
        <v>91447.55</v>
      </c>
      <c r="D220" s="15" t="s">
        <v>511</v>
      </c>
      <c r="E220" s="48" t="s">
        <v>512</v>
      </c>
      <c r="F220" s="43" t="s">
        <v>12</v>
      </c>
      <c r="G220" s="4" t="s">
        <v>171</v>
      </c>
      <c r="H220" s="10"/>
      <c r="I220" s="10"/>
      <c r="J220" s="10"/>
      <c r="K220" s="10"/>
    </row>
    <row r="221" ht="30.0" customHeight="1">
      <c r="A221" s="4" t="s">
        <v>162</v>
      </c>
      <c r="B221" s="5" t="s">
        <v>186</v>
      </c>
      <c r="C221" s="6">
        <v>10921.01</v>
      </c>
      <c r="D221" s="15" t="s">
        <v>513</v>
      </c>
      <c r="E221" s="48" t="s">
        <v>514</v>
      </c>
      <c r="F221" s="43" t="s">
        <v>12</v>
      </c>
      <c r="G221" s="4" t="s">
        <v>171</v>
      </c>
      <c r="H221" s="10"/>
      <c r="I221" s="10"/>
      <c r="J221" s="10"/>
      <c r="K221" s="10"/>
    </row>
    <row r="222" ht="30.0" customHeight="1">
      <c r="A222" s="4" t="s">
        <v>79</v>
      </c>
      <c r="B222" s="5" t="s">
        <v>80</v>
      </c>
      <c r="C222" s="6">
        <v>637.04</v>
      </c>
      <c r="D222" s="15" t="s">
        <v>515</v>
      </c>
      <c r="E222" s="48" t="s">
        <v>516</v>
      </c>
      <c r="F222" s="43" t="s">
        <v>12</v>
      </c>
      <c r="G222" s="4" t="s">
        <v>152</v>
      </c>
      <c r="H222" s="10"/>
      <c r="I222" s="10"/>
      <c r="J222" s="10"/>
      <c r="K222" s="10"/>
    </row>
    <row r="223" ht="30.0" customHeight="1">
      <c r="A223" s="4" t="s">
        <v>23</v>
      </c>
      <c r="B223" s="5" t="s">
        <v>24</v>
      </c>
      <c r="C223" s="6">
        <v>938335.69</v>
      </c>
      <c r="D223" s="15" t="s">
        <v>517</v>
      </c>
      <c r="E223" s="48" t="s">
        <v>518</v>
      </c>
      <c r="F223" s="43" t="s">
        <v>12</v>
      </c>
      <c r="G223" s="4" t="s">
        <v>387</v>
      </c>
      <c r="H223" s="10"/>
      <c r="I223" s="10"/>
      <c r="J223" s="10"/>
      <c r="K223" s="10"/>
    </row>
    <row r="224" ht="30.0" customHeight="1">
      <c r="A224" s="4" t="s">
        <v>146</v>
      </c>
      <c r="B224" s="5" t="s">
        <v>147</v>
      </c>
      <c r="C224" s="6">
        <v>656584.09</v>
      </c>
      <c r="D224" s="15" t="s">
        <v>519</v>
      </c>
      <c r="E224" s="48" t="s">
        <v>520</v>
      </c>
      <c r="F224" s="50" t="s">
        <v>12</v>
      </c>
      <c r="G224" s="4" t="s">
        <v>387</v>
      </c>
      <c r="H224" s="10"/>
      <c r="I224" s="10"/>
      <c r="J224" s="10"/>
      <c r="K224" s="10"/>
    </row>
    <row r="225" ht="30.0" customHeight="1">
      <c r="A225" s="4" t="s">
        <v>93</v>
      </c>
      <c r="B225" s="5" t="s">
        <v>94</v>
      </c>
      <c r="C225" s="6">
        <v>671.0</v>
      </c>
      <c r="D225" s="15" t="s">
        <v>521</v>
      </c>
      <c r="E225" s="48" t="s">
        <v>522</v>
      </c>
      <c r="F225" s="50" t="s">
        <v>12</v>
      </c>
      <c r="G225" s="4" t="s">
        <v>107</v>
      </c>
      <c r="H225" s="46" t="s">
        <v>435</v>
      </c>
      <c r="I225" s="10"/>
      <c r="J225" s="10"/>
      <c r="K225" s="10"/>
    </row>
    <row r="226" ht="30.0" customHeight="1">
      <c r="A226" s="4" t="s">
        <v>231</v>
      </c>
      <c r="B226" s="5" t="s">
        <v>232</v>
      </c>
      <c r="C226" s="6">
        <v>2316.0</v>
      </c>
      <c r="D226" s="15" t="s">
        <v>523</v>
      </c>
      <c r="E226" s="48" t="s">
        <v>524</v>
      </c>
      <c r="F226" s="50" t="s">
        <v>12</v>
      </c>
      <c r="G226" s="4" t="s">
        <v>107</v>
      </c>
      <c r="H226" s="46" t="s">
        <v>435</v>
      </c>
      <c r="I226" s="10"/>
      <c r="J226" s="10"/>
      <c r="K226" s="10"/>
    </row>
    <row r="227" ht="30.0" customHeight="1">
      <c r="A227" s="4" t="s">
        <v>301</v>
      </c>
      <c r="B227" s="5" t="s">
        <v>302</v>
      </c>
      <c r="C227" s="6">
        <v>4709.2</v>
      </c>
      <c r="D227" s="15" t="s">
        <v>525</v>
      </c>
      <c r="E227" s="48" t="s">
        <v>526</v>
      </c>
      <c r="F227" s="50" t="s">
        <v>12</v>
      </c>
      <c r="G227" s="4" t="s">
        <v>107</v>
      </c>
      <c r="H227" s="46" t="s">
        <v>435</v>
      </c>
      <c r="I227" s="10"/>
      <c r="J227" s="10"/>
      <c r="K227" s="10"/>
    </row>
    <row r="228" ht="30.0" customHeight="1">
      <c r="A228" s="4" t="s">
        <v>31</v>
      </c>
      <c r="B228" s="5" t="s">
        <v>32</v>
      </c>
      <c r="C228" s="6">
        <v>4890.0</v>
      </c>
      <c r="D228" s="15" t="s">
        <v>527</v>
      </c>
      <c r="E228" s="48" t="s">
        <v>528</v>
      </c>
      <c r="F228" s="43" t="s">
        <v>12</v>
      </c>
      <c r="G228" s="4" t="s">
        <v>529</v>
      </c>
      <c r="H228" s="46" t="s">
        <v>435</v>
      </c>
      <c r="I228" s="10"/>
      <c r="J228" s="10"/>
      <c r="K228" s="10"/>
    </row>
    <row r="229" ht="30.0" customHeight="1">
      <c r="A229" s="4" t="s">
        <v>450</v>
      </c>
      <c r="B229" s="5" t="s">
        <v>451</v>
      </c>
      <c r="C229" s="6">
        <v>6171.63</v>
      </c>
      <c r="D229" s="15" t="s">
        <v>530</v>
      </c>
      <c r="E229" s="48" t="s">
        <v>531</v>
      </c>
      <c r="F229" s="43" t="s">
        <v>12</v>
      </c>
      <c r="G229" s="4" t="s">
        <v>152</v>
      </c>
      <c r="H229" s="10"/>
      <c r="I229" s="10"/>
      <c r="J229" s="10"/>
      <c r="K229" s="10"/>
    </row>
    <row r="230" ht="30.0" customHeight="1">
      <c r="A230" s="4" t="s">
        <v>450</v>
      </c>
      <c r="B230" s="5" t="s">
        <v>451</v>
      </c>
      <c r="C230" s="6">
        <v>11390.62</v>
      </c>
      <c r="D230" s="15" t="s">
        <v>532</v>
      </c>
      <c r="E230" s="48" t="s">
        <v>533</v>
      </c>
      <c r="F230" s="43" t="s">
        <v>12</v>
      </c>
      <c r="G230" s="4" t="s">
        <v>150</v>
      </c>
      <c r="H230" s="10"/>
      <c r="I230" s="10"/>
      <c r="J230" s="10"/>
      <c r="K230" s="10"/>
    </row>
    <row r="231" ht="30.0" customHeight="1">
      <c r="A231" s="4" t="s">
        <v>336</v>
      </c>
      <c r="B231" s="5" t="s">
        <v>337</v>
      </c>
      <c r="C231" s="6">
        <v>76358.03</v>
      </c>
      <c r="D231" s="15" t="s">
        <v>534</v>
      </c>
      <c r="E231" s="48" t="s">
        <v>535</v>
      </c>
      <c r="F231" s="43" t="s">
        <v>12</v>
      </c>
      <c r="G231" s="4" t="s">
        <v>66</v>
      </c>
      <c r="H231" s="10"/>
      <c r="I231" s="10"/>
      <c r="J231" s="10"/>
      <c r="K231" s="10"/>
    </row>
    <row r="232" ht="30.0" customHeight="1">
      <c r="A232" s="4" t="s">
        <v>536</v>
      </c>
      <c r="B232" s="5" t="s">
        <v>537</v>
      </c>
      <c r="C232" s="6">
        <v>105596.57</v>
      </c>
      <c r="D232" s="15" t="s">
        <v>538</v>
      </c>
      <c r="E232" s="48" t="s">
        <v>539</v>
      </c>
      <c r="F232" s="5" t="s">
        <v>12</v>
      </c>
      <c r="G232" s="4" t="s">
        <v>34</v>
      </c>
      <c r="H232" s="10"/>
      <c r="I232" s="10"/>
      <c r="J232" s="10"/>
      <c r="K232" s="10"/>
    </row>
    <row r="233" ht="30.0" customHeight="1">
      <c r="A233" s="4" t="s">
        <v>540</v>
      </c>
      <c r="B233" s="5" t="s">
        <v>541</v>
      </c>
      <c r="C233" s="6">
        <v>66667.99</v>
      </c>
      <c r="D233" s="15" t="s">
        <v>542</v>
      </c>
      <c r="E233" s="48" t="s">
        <v>543</v>
      </c>
      <c r="F233" s="43" t="s">
        <v>12</v>
      </c>
      <c r="G233" s="4" t="s">
        <v>66</v>
      </c>
      <c r="H233" s="10"/>
      <c r="I233" s="10"/>
      <c r="J233" s="10"/>
      <c r="K233" s="10"/>
    </row>
    <row r="234" ht="30.0" customHeight="1">
      <c r="A234" s="4" t="s">
        <v>70</v>
      </c>
      <c r="B234" s="5" t="s">
        <v>71</v>
      </c>
      <c r="C234" s="6">
        <v>383451.15</v>
      </c>
      <c r="D234" s="15" t="s">
        <v>544</v>
      </c>
      <c r="E234" s="48" t="s">
        <v>545</v>
      </c>
      <c r="F234" s="43" t="s">
        <v>12</v>
      </c>
      <c r="G234" s="4" t="s">
        <v>66</v>
      </c>
      <c r="H234" s="10"/>
      <c r="I234" s="10"/>
      <c r="J234" s="10"/>
      <c r="K234" s="10"/>
    </row>
    <row r="235" ht="30.0" customHeight="1">
      <c r="A235" s="4" t="s">
        <v>546</v>
      </c>
      <c r="B235" s="5" t="s">
        <v>547</v>
      </c>
      <c r="C235" s="6">
        <v>1848053.78</v>
      </c>
      <c r="D235" s="15" t="s">
        <v>548</v>
      </c>
      <c r="E235" s="48" t="s">
        <v>549</v>
      </c>
      <c r="F235" s="43" t="s">
        <v>12</v>
      </c>
      <c r="G235" s="4" t="s">
        <v>34</v>
      </c>
      <c r="H235" s="10"/>
      <c r="I235" s="10"/>
      <c r="J235" s="10"/>
      <c r="K235" s="10"/>
    </row>
    <row r="236" ht="30.0" customHeight="1">
      <c r="A236" s="4" t="s">
        <v>301</v>
      </c>
      <c r="B236" s="5" t="s">
        <v>302</v>
      </c>
      <c r="C236" s="6">
        <v>60298.21</v>
      </c>
      <c r="D236" s="15" t="s">
        <v>550</v>
      </c>
      <c r="E236" s="48" t="s">
        <v>551</v>
      </c>
      <c r="F236" s="50" t="s">
        <v>12</v>
      </c>
      <c r="G236" s="4" t="s">
        <v>152</v>
      </c>
      <c r="H236" s="10"/>
      <c r="I236" s="10"/>
      <c r="J236" s="10"/>
      <c r="K236" s="10"/>
    </row>
    <row r="237" ht="30.0" customHeight="1">
      <c r="A237" s="4" t="s">
        <v>295</v>
      </c>
      <c r="B237" s="5" t="s">
        <v>296</v>
      </c>
      <c r="C237" s="6">
        <v>12085.8</v>
      </c>
      <c r="D237" s="15" t="s">
        <v>552</v>
      </c>
      <c r="E237" s="48" t="s">
        <v>553</v>
      </c>
      <c r="F237" s="43" t="s">
        <v>12</v>
      </c>
      <c r="G237" s="4" t="s">
        <v>171</v>
      </c>
      <c r="H237" s="10"/>
      <c r="I237" s="10"/>
      <c r="J237" s="10"/>
      <c r="K237" s="10"/>
    </row>
    <row r="238" ht="30.0" customHeight="1">
      <c r="A238" s="4" t="s">
        <v>554</v>
      </c>
      <c r="B238" s="5" t="s">
        <v>555</v>
      </c>
      <c r="C238" s="6">
        <v>3162849.01</v>
      </c>
      <c r="D238" s="15" t="s">
        <v>556</v>
      </c>
      <c r="E238" s="48" t="s">
        <v>557</v>
      </c>
      <c r="F238" s="50" t="s">
        <v>12</v>
      </c>
      <c r="G238" s="4" t="s">
        <v>387</v>
      </c>
      <c r="H238" s="10"/>
      <c r="I238" s="10"/>
      <c r="J238" s="10"/>
      <c r="K238" s="10"/>
    </row>
    <row r="239" ht="30.0" customHeight="1">
      <c r="A239" s="4" t="s">
        <v>558</v>
      </c>
      <c r="B239" s="5" t="s">
        <v>559</v>
      </c>
      <c r="C239" s="6">
        <v>80000.0</v>
      </c>
      <c r="D239" s="15" t="s">
        <v>560</v>
      </c>
      <c r="E239" s="48" t="s">
        <v>561</v>
      </c>
      <c r="F239" s="43" t="s">
        <v>12</v>
      </c>
      <c r="G239" s="4" t="s">
        <v>171</v>
      </c>
      <c r="H239" s="10"/>
      <c r="I239" s="10"/>
      <c r="J239" s="10"/>
      <c r="K239" s="10"/>
    </row>
    <row r="240" ht="30.0" customHeight="1">
      <c r="A240" s="4" t="s">
        <v>562</v>
      </c>
      <c r="B240" s="5" t="s">
        <v>563</v>
      </c>
      <c r="C240" s="6">
        <v>284689.09</v>
      </c>
      <c r="D240" s="15" t="s">
        <v>564</v>
      </c>
      <c r="E240" s="48" t="s">
        <v>565</v>
      </c>
      <c r="F240" s="50" t="s">
        <v>12</v>
      </c>
      <c r="G240" s="4" t="s">
        <v>34</v>
      </c>
      <c r="H240" s="10"/>
      <c r="I240" s="10"/>
      <c r="J240" s="10"/>
      <c r="K240" s="10"/>
    </row>
    <row r="241" ht="30.0" customHeight="1">
      <c r="A241" s="4" t="s">
        <v>51</v>
      </c>
      <c r="B241" s="5" t="s">
        <v>52</v>
      </c>
      <c r="C241" s="6">
        <v>532096.42</v>
      </c>
      <c r="D241" s="15" t="s">
        <v>566</v>
      </c>
      <c r="E241" s="48" t="s">
        <v>567</v>
      </c>
      <c r="F241" s="50" t="s">
        <v>12</v>
      </c>
      <c r="G241" s="4" t="s">
        <v>66</v>
      </c>
      <c r="H241" s="10"/>
      <c r="I241" s="10"/>
      <c r="J241" s="10"/>
      <c r="K241" s="10"/>
    </row>
    <row r="242" ht="30.0" customHeight="1">
      <c r="A242" s="4" t="s">
        <v>204</v>
      </c>
      <c r="B242" s="5" t="s">
        <v>205</v>
      </c>
      <c r="C242" s="6">
        <v>10234.48</v>
      </c>
      <c r="D242" s="15" t="s">
        <v>568</v>
      </c>
      <c r="E242" s="48" t="s">
        <v>569</v>
      </c>
      <c r="F242" s="50" t="s">
        <v>12</v>
      </c>
      <c r="G242" s="4" t="s">
        <v>66</v>
      </c>
      <c r="H242" s="10"/>
      <c r="I242" s="10"/>
      <c r="J242" s="10"/>
      <c r="K242" s="10"/>
    </row>
    <row r="243" ht="30.0" customHeight="1">
      <c r="A243" s="4" t="s">
        <v>146</v>
      </c>
      <c r="B243" s="5" t="s">
        <v>147</v>
      </c>
      <c r="C243" s="6">
        <v>223367.45</v>
      </c>
      <c r="D243" s="15" t="s">
        <v>570</v>
      </c>
      <c r="E243" s="48" t="s">
        <v>571</v>
      </c>
      <c r="F243" s="43" t="s">
        <v>12</v>
      </c>
      <c r="G243" s="4" t="s">
        <v>66</v>
      </c>
      <c r="H243" s="10"/>
      <c r="I243" s="10"/>
      <c r="J243" s="10"/>
      <c r="K243" s="10"/>
    </row>
    <row r="244" ht="30.0" customHeight="1">
      <c r="A244" s="4" t="s">
        <v>111</v>
      </c>
      <c r="B244" s="5" t="s">
        <v>112</v>
      </c>
      <c r="C244" s="6">
        <v>750.0</v>
      </c>
      <c r="D244" s="15" t="s">
        <v>572</v>
      </c>
      <c r="E244" s="48" t="s">
        <v>573</v>
      </c>
      <c r="F244" s="43" t="s">
        <v>12</v>
      </c>
      <c r="G244" s="4" t="s">
        <v>574</v>
      </c>
      <c r="H244" s="46" t="s">
        <v>435</v>
      </c>
      <c r="I244" s="10"/>
      <c r="J244" s="10"/>
      <c r="K244" s="10"/>
    </row>
    <row r="245" ht="30.0" customHeight="1">
      <c r="A245" s="4" t="s">
        <v>114</v>
      </c>
      <c r="B245" s="5" t="s">
        <v>115</v>
      </c>
      <c r="C245" s="6">
        <v>700.0</v>
      </c>
      <c r="D245" s="15" t="s">
        <v>575</v>
      </c>
      <c r="E245" s="48" t="s">
        <v>576</v>
      </c>
      <c r="F245" s="43" t="s">
        <v>12</v>
      </c>
      <c r="G245" s="4" t="s">
        <v>574</v>
      </c>
      <c r="H245" s="46" t="s">
        <v>435</v>
      </c>
      <c r="I245" s="10"/>
      <c r="J245" s="10"/>
      <c r="K245" s="10"/>
    </row>
    <row r="246" ht="30.0" customHeight="1">
      <c r="A246" s="4" t="s">
        <v>117</v>
      </c>
      <c r="B246" s="5" t="s">
        <v>118</v>
      </c>
      <c r="C246" s="6">
        <v>9570.0</v>
      </c>
      <c r="D246" s="15" t="s">
        <v>577</v>
      </c>
      <c r="E246" s="48" t="s">
        <v>578</v>
      </c>
      <c r="F246" s="43" t="s">
        <v>12</v>
      </c>
      <c r="G246" s="4" t="s">
        <v>574</v>
      </c>
      <c r="H246" s="46" t="s">
        <v>435</v>
      </c>
      <c r="I246" s="10"/>
      <c r="J246" s="10"/>
      <c r="K246" s="10"/>
    </row>
    <row r="247" ht="30.0" customHeight="1">
      <c r="A247" s="4" t="s">
        <v>422</v>
      </c>
      <c r="B247" s="5" t="s">
        <v>423</v>
      </c>
      <c r="C247" s="6">
        <v>28151.26</v>
      </c>
      <c r="D247" s="15" t="s">
        <v>579</v>
      </c>
      <c r="E247" s="48" t="s">
        <v>580</v>
      </c>
      <c r="F247" s="43" t="s">
        <v>12</v>
      </c>
      <c r="G247" s="4" t="s">
        <v>574</v>
      </c>
      <c r="H247" s="46" t="s">
        <v>435</v>
      </c>
      <c r="I247" s="10"/>
      <c r="J247" s="10"/>
      <c r="K247" s="10"/>
    </row>
    <row r="248" ht="30.0" customHeight="1">
      <c r="A248" s="4" t="s">
        <v>57</v>
      </c>
      <c r="B248" s="5" t="s">
        <v>58</v>
      </c>
      <c r="C248" s="6">
        <v>29236.4</v>
      </c>
      <c r="D248" s="15" t="s">
        <v>581</v>
      </c>
      <c r="E248" s="48" t="s">
        <v>582</v>
      </c>
      <c r="F248" s="43" t="s">
        <v>12</v>
      </c>
      <c r="G248" s="4" t="s">
        <v>574</v>
      </c>
      <c r="H248" s="46" t="s">
        <v>435</v>
      </c>
      <c r="I248" s="10"/>
      <c r="J248" s="10"/>
      <c r="K248" s="10"/>
    </row>
    <row r="249" ht="30.0" customHeight="1">
      <c r="A249" s="4" t="s">
        <v>117</v>
      </c>
      <c r="B249" s="5" t="s">
        <v>118</v>
      </c>
      <c r="C249" s="6">
        <v>4367.6</v>
      </c>
      <c r="D249" s="15" t="s">
        <v>583</v>
      </c>
      <c r="E249" s="48" t="s">
        <v>584</v>
      </c>
      <c r="F249" s="43" t="s">
        <v>12</v>
      </c>
      <c r="G249" s="4" t="s">
        <v>574</v>
      </c>
      <c r="H249" s="46" t="s">
        <v>435</v>
      </c>
      <c r="I249" s="10"/>
      <c r="J249" s="10"/>
      <c r="K249" s="10"/>
    </row>
    <row r="250" ht="30.0" customHeight="1">
      <c r="A250" s="4" t="s">
        <v>275</v>
      </c>
      <c r="B250" s="5" t="s">
        <v>276</v>
      </c>
      <c r="C250" s="6">
        <v>1171.2</v>
      </c>
      <c r="D250" s="15" t="s">
        <v>585</v>
      </c>
      <c r="E250" s="48" t="s">
        <v>586</v>
      </c>
      <c r="F250" s="43" t="s">
        <v>12</v>
      </c>
      <c r="G250" s="4" t="s">
        <v>574</v>
      </c>
      <c r="H250" s="46" t="s">
        <v>435</v>
      </c>
      <c r="I250" s="10"/>
      <c r="J250" s="10"/>
      <c r="K250" s="10"/>
    </row>
    <row r="251" ht="30.0" customHeight="1">
      <c r="A251" s="4" t="s">
        <v>93</v>
      </c>
      <c r="B251" s="5" t="s">
        <v>94</v>
      </c>
      <c r="C251" s="6">
        <v>683.2</v>
      </c>
      <c r="D251" s="15" t="s">
        <v>587</v>
      </c>
      <c r="E251" s="48" t="s">
        <v>588</v>
      </c>
      <c r="F251" s="43" t="s">
        <v>12</v>
      </c>
      <c r="G251" s="4" t="s">
        <v>574</v>
      </c>
      <c r="H251" s="46" t="s">
        <v>435</v>
      </c>
      <c r="I251" s="10"/>
      <c r="J251" s="10"/>
      <c r="K251" s="10"/>
    </row>
    <row r="252" ht="30.0" customHeight="1">
      <c r="A252" s="4" t="s">
        <v>44</v>
      </c>
      <c r="B252" s="5" t="s">
        <v>45</v>
      </c>
      <c r="C252" s="6">
        <v>25262.05</v>
      </c>
      <c r="D252" s="15" t="s">
        <v>589</v>
      </c>
      <c r="E252" s="48" t="s">
        <v>590</v>
      </c>
      <c r="F252" s="43" t="s">
        <v>12</v>
      </c>
      <c r="G252" s="4" t="s">
        <v>574</v>
      </c>
      <c r="H252" s="46" t="s">
        <v>435</v>
      </c>
      <c r="I252" s="10"/>
      <c r="J252" s="10"/>
      <c r="K252" s="10"/>
    </row>
    <row r="253" ht="30.0" customHeight="1">
      <c r="A253" s="4" t="s">
        <v>195</v>
      </c>
      <c r="B253" s="5" t="s">
        <v>196</v>
      </c>
      <c r="C253" s="6">
        <v>3616.66</v>
      </c>
      <c r="D253" s="15" t="s">
        <v>591</v>
      </c>
      <c r="E253" s="48" t="s">
        <v>592</v>
      </c>
      <c r="F253" s="43" t="s">
        <v>12</v>
      </c>
      <c r="G253" s="4" t="s">
        <v>574</v>
      </c>
      <c r="H253" s="46" t="s">
        <v>435</v>
      </c>
      <c r="I253" s="10"/>
      <c r="J253" s="10"/>
      <c r="K253" s="10"/>
    </row>
    <row r="254" ht="30.0" customHeight="1">
      <c r="A254" s="4" t="s">
        <v>167</v>
      </c>
      <c r="B254" s="5" t="s">
        <v>168</v>
      </c>
      <c r="C254" s="6">
        <v>10158.6</v>
      </c>
      <c r="D254" s="15" t="s">
        <v>593</v>
      </c>
      <c r="E254" s="48" t="s">
        <v>594</v>
      </c>
      <c r="F254" s="43" t="s">
        <v>12</v>
      </c>
      <c r="G254" s="4" t="s">
        <v>574</v>
      </c>
      <c r="H254" s="46" t="s">
        <v>435</v>
      </c>
      <c r="I254" s="10"/>
      <c r="J254" s="10"/>
      <c r="K254" s="10"/>
    </row>
    <row r="255" ht="30.0" customHeight="1">
      <c r="A255" s="4" t="s">
        <v>27</v>
      </c>
      <c r="B255" s="5" t="s">
        <v>28</v>
      </c>
      <c r="C255" s="6">
        <v>1952.0</v>
      </c>
      <c r="D255" s="15" t="s">
        <v>595</v>
      </c>
      <c r="E255" s="48" t="s">
        <v>596</v>
      </c>
      <c r="F255" s="43" t="s">
        <v>12</v>
      </c>
      <c r="G255" s="4" t="s">
        <v>574</v>
      </c>
      <c r="H255" s="46" t="s">
        <v>435</v>
      </c>
      <c r="I255" s="10"/>
      <c r="J255" s="10"/>
      <c r="K255" s="10"/>
    </row>
    <row r="256" ht="30.0" customHeight="1">
      <c r="A256" s="4" t="s">
        <v>540</v>
      </c>
      <c r="B256" s="5" t="s">
        <v>541</v>
      </c>
      <c r="C256" s="6">
        <v>95608.91</v>
      </c>
      <c r="D256" s="15" t="s">
        <v>597</v>
      </c>
      <c r="E256" s="48" t="s">
        <v>598</v>
      </c>
      <c r="F256" s="43" t="s">
        <v>12</v>
      </c>
      <c r="G256" s="4" t="s">
        <v>34</v>
      </c>
      <c r="H256" s="10"/>
      <c r="I256" s="10"/>
      <c r="J256" s="10"/>
      <c r="K256" s="10"/>
    </row>
    <row r="257" ht="30.0" customHeight="1">
      <c r="A257" s="4" t="s">
        <v>35</v>
      </c>
      <c r="B257" s="43" t="s">
        <v>36</v>
      </c>
      <c r="C257" s="6">
        <v>84406.97</v>
      </c>
      <c r="D257" s="15" t="s">
        <v>599</v>
      </c>
      <c r="E257" s="48" t="s">
        <v>37</v>
      </c>
      <c r="F257" s="43" t="s">
        <v>12</v>
      </c>
      <c r="G257" s="4" t="s">
        <v>34</v>
      </c>
      <c r="H257" s="10"/>
      <c r="I257" s="10"/>
      <c r="J257" s="10"/>
      <c r="K257" s="10"/>
    </row>
    <row r="258" ht="30.0" customHeight="1">
      <c r="A258" s="4" t="s">
        <v>159</v>
      </c>
      <c r="B258" s="27" t="s">
        <v>160</v>
      </c>
      <c r="C258" s="28">
        <v>760.0</v>
      </c>
      <c r="D258" s="29" t="s">
        <v>600</v>
      </c>
      <c r="E258" s="51" t="s">
        <v>601</v>
      </c>
      <c r="F258" s="52" t="s">
        <v>12</v>
      </c>
      <c r="G258" s="30" t="s">
        <v>574</v>
      </c>
      <c r="H258" s="46" t="s">
        <v>435</v>
      </c>
      <c r="I258" s="10"/>
      <c r="J258" s="10"/>
      <c r="K258" s="10"/>
    </row>
    <row r="259" ht="30.0" customHeight="1">
      <c r="A259" s="4" t="s">
        <v>14</v>
      </c>
      <c r="B259" s="27" t="s">
        <v>15</v>
      </c>
      <c r="C259" s="28">
        <v>132527.36</v>
      </c>
      <c r="D259" s="29" t="s">
        <v>602</v>
      </c>
      <c r="E259" s="51" t="s">
        <v>603</v>
      </c>
      <c r="F259" s="52" t="s">
        <v>12</v>
      </c>
      <c r="G259" s="30" t="s">
        <v>325</v>
      </c>
      <c r="H259" s="10"/>
      <c r="I259" s="10"/>
      <c r="J259" s="10"/>
      <c r="K259" s="10"/>
    </row>
    <row r="260" ht="30.0" customHeight="1">
      <c r="A260" s="32" t="s">
        <v>257</v>
      </c>
      <c r="B260" s="33" t="s">
        <v>258</v>
      </c>
      <c r="C260" s="34">
        <v>44281.59</v>
      </c>
      <c r="D260" s="35" t="s">
        <v>604</v>
      </c>
      <c r="E260" s="53" t="s">
        <v>605</v>
      </c>
      <c r="F260" s="45" t="s">
        <v>12</v>
      </c>
      <c r="G260" s="36" t="s">
        <v>171</v>
      </c>
      <c r="H260" s="10"/>
      <c r="I260" s="10"/>
      <c r="J260" s="10"/>
      <c r="K260" s="10"/>
    </row>
    <row r="261" ht="30.0" customHeight="1">
      <c r="A261" s="32" t="s">
        <v>301</v>
      </c>
      <c r="B261" s="33" t="s">
        <v>302</v>
      </c>
      <c r="C261" s="34">
        <v>13275.07</v>
      </c>
      <c r="D261" s="35" t="s">
        <v>606</v>
      </c>
      <c r="E261" s="53" t="s">
        <v>607</v>
      </c>
      <c r="F261" s="54" t="s">
        <v>12</v>
      </c>
      <c r="G261" s="36" t="s">
        <v>171</v>
      </c>
      <c r="H261" s="10"/>
      <c r="I261" s="10"/>
      <c r="J261" s="10"/>
      <c r="K261" s="10"/>
    </row>
    <row r="262" ht="30.0" customHeight="1">
      <c r="A262" s="4" t="s">
        <v>195</v>
      </c>
      <c r="B262" s="5" t="s">
        <v>196</v>
      </c>
      <c r="C262" s="6">
        <v>4582.0</v>
      </c>
      <c r="D262" s="15" t="s">
        <v>608</v>
      </c>
      <c r="E262" s="48" t="s">
        <v>609</v>
      </c>
      <c r="F262" s="50" t="s">
        <v>12</v>
      </c>
      <c r="G262" s="4" t="s">
        <v>574</v>
      </c>
      <c r="H262" s="46" t="s">
        <v>435</v>
      </c>
      <c r="I262" s="10"/>
      <c r="J262" s="10"/>
      <c r="K262" s="10"/>
    </row>
    <row r="263" ht="30.0" customHeight="1">
      <c r="A263" s="4" t="s">
        <v>111</v>
      </c>
      <c r="B263" s="5" t="s">
        <v>112</v>
      </c>
      <c r="C263" s="6">
        <v>10000.0</v>
      </c>
      <c r="D263" s="15" t="s">
        <v>610</v>
      </c>
      <c r="E263" s="48" t="s">
        <v>611</v>
      </c>
      <c r="F263" s="43" t="s">
        <v>12</v>
      </c>
      <c r="G263" s="4" t="s">
        <v>574</v>
      </c>
      <c r="H263" s="46" t="s">
        <v>435</v>
      </c>
      <c r="I263" s="10"/>
      <c r="J263" s="10"/>
      <c r="K263" s="10"/>
    </row>
    <row r="264" ht="30.0" customHeight="1">
      <c r="A264" s="4" t="s">
        <v>57</v>
      </c>
      <c r="B264" s="5" t="s">
        <v>58</v>
      </c>
      <c r="C264" s="6">
        <v>7200.0</v>
      </c>
      <c r="D264" s="15" t="s">
        <v>612</v>
      </c>
      <c r="E264" s="48" t="s">
        <v>613</v>
      </c>
      <c r="F264" s="50" t="s">
        <v>12</v>
      </c>
      <c r="G264" s="4" t="s">
        <v>574</v>
      </c>
      <c r="H264" s="46" t="s">
        <v>435</v>
      </c>
      <c r="I264" s="10"/>
      <c r="J264" s="10"/>
      <c r="K264" s="10"/>
    </row>
    <row r="265" ht="30.0" customHeight="1">
      <c r="A265" s="4" t="s">
        <v>162</v>
      </c>
      <c r="B265" s="5" t="s">
        <v>186</v>
      </c>
      <c r="C265" s="6">
        <v>3250.0</v>
      </c>
      <c r="D265" s="15" t="s">
        <v>614</v>
      </c>
      <c r="E265" s="48" t="s">
        <v>615</v>
      </c>
      <c r="F265" s="50" t="s">
        <v>12</v>
      </c>
      <c r="G265" s="4" t="s">
        <v>574</v>
      </c>
      <c r="H265" s="46" t="s">
        <v>435</v>
      </c>
      <c r="I265" s="10"/>
      <c r="J265" s="10"/>
      <c r="K265" s="10"/>
    </row>
    <row r="266" ht="30.0" customHeight="1">
      <c r="A266" s="4" t="s">
        <v>342</v>
      </c>
      <c r="B266" s="5" t="s">
        <v>343</v>
      </c>
      <c r="C266" s="6">
        <v>7783.05</v>
      </c>
      <c r="D266" s="15" t="s">
        <v>616</v>
      </c>
      <c r="E266" s="48" t="s">
        <v>617</v>
      </c>
      <c r="F266" s="43" t="s">
        <v>12</v>
      </c>
      <c r="G266" s="4" t="s">
        <v>13</v>
      </c>
      <c r="H266" s="10"/>
      <c r="I266" s="10"/>
      <c r="J266" s="10"/>
      <c r="K266" s="10"/>
    </row>
    <row r="267" ht="30.0" customHeight="1">
      <c r="A267" s="4" t="s">
        <v>51</v>
      </c>
      <c r="B267" s="5" t="s">
        <v>52</v>
      </c>
      <c r="C267" s="6">
        <v>513526.05</v>
      </c>
      <c r="D267" s="15" t="s">
        <v>618</v>
      </c>
      <c r="E267" s="48" t="s">
        <v>619</v>
      </c>
      <c r="F267" s="50" t="s">
        <v>12</v>
      </c>
      <c r="G267" s="4" t="s">
        <v>66</v>
      </c>
      <c r="H267" s="10"/>
      <c r="I267" s="10"/>
      <c r="J267" s="10"/>
      <c r="K267" s="10"/>
    </row>
    <row r="268" ht="30.0" customHeight="1">
      <c r="A268" s="4" t="s">
        <v>63</v>
      </c>
      <c r="B268" s="5" t="s">
        <v>64</v>
      </c>
      <c r="C268" s="6">
        <v>77796.89</v>
      </c>
      <c r="D268" s="15" t="s">
        <v>620</v>
      </c>
      <c r="E268" s="48" t="s">
        <v>621</v>
      </c>
      <c r="F268" s="43" t="s">
        <v>12</v>
      </c>
      <c r="G268" s="4" t="s">
        <v>66</v>
      </c>
      <c r="H268" s="10"/>
      <c r="I268" s="10"/>
      <c r="J268" s="10"/>
      <c r="K268" s="10"/>
    </row>
    <row r="269" ht="30.0" customHeight="1">
      <c r="A269" s="4" t="s">
        <v>108</v>
      </c>
      <c r="B269" s="5" t="s">
        <v>109</v>
      </c>
      <c r="C269" s="6">
        <v>2696709.79</v>
      </c>
      <c r="D269" s="15" t="s">
        <v>622</v>
      </c>
      <c r="E269" s="48" t="s">
        <v>623</v>
      </c>
      <c r="F269" s="5" t="s">
        <v>12</v>
      </c>
      <c r="G269" s="4" t="s">
        <v>387</v>
      </c>
      <c r="H269" s="10"/>
      <c r="I269" s="10"/>
      <c r="J269" s="10"/>
      <c r="K269" s="10"/>
    </row>
    <row r="270" ht="30.0" customHeight="1">
      <c r="A270" s="4" t="s">
        <v>189</v>
      </c>
      <c r="B270" s="5" t="s">
        <v>190</v>
      </c>
      <c r="C270" s="6">
        <v>3379235.91</v>
      </c>
      <c r="D270" s="15" t="s">
        <v>624</v>
      </c>
      <c r="E270" s="48" t="s">
        <v>625</v>
      </c>
      <c r="F270" s="43" t="s">
        <v>12</v>
      </c>
      <c r="G270" s="4" t="s">
        <v>387</v>
      </c>
      <c r="H270" s="10"/>
      <c r="I270" s="10"/>
      <c r="J270" s="10"/>
      <c r="K270" s="10"/>
    </row>
    <row r="271" ht="30.0" customHeight="1">
      <c r="A271" s="4" t="s">
        <v>44</v>
      </c>
      <c r="B271" s="5" t="s">
        <v>45</v>
      </c>
      <c r="C271" s="6">
        <v>2754779.05</v>
      </c>
      <c r="D271" s="15" t="s">
        <v>626</v>
      </c>
      <c r="E271" s="48" t="s">
        <v>627</v>
      </c>
      <c r="F271" s="43" t="s">
        <v>12</v>
      </c>
      <c r="G271" s="4" t="s">
        <v>387</v>
      </c>
      <c r="H271" s="10"/>
      <c r="I271" s="10"/>
      <c r="J271" s="10"/>
      <c r="K271" s="10"/>
    </row>
    <row r="272" ht="30.0" customHeight="1">
      <c r="A272" s="4" t="s">
        <v>241</v>
      </c>
      <c r="B272" s="5" t="s">
        <v>242</v>
      </c>
      <c r="C272" s="6">
        <v>381463.3</v>
      </c>
      <c r="D272" s="15" t="s">
        <v>628</v>
      </c>
      <c r="E272" s="48" t="s">
        <v>629</v>
      </c>
      <c r="F272" s="43" t="s">
        <v>12</v>
      </c>
      <c r="G272" s="4" t="s">
        <v>630</v>
      </c>
      <c r="H272" s="10"/>
      <c r="I272" s="10"/>
      <c r="J272" s="10"/>
      <c r="K272" s="10"/>
    </row>
    <row r="273" ht="30.0" customHeight="1">
      <c r="A273" s="4" t="s">
        <v>57</v>
      </c>
      <c r="B273" s="5" t="s">
        <v>58</v>
      </c>
      <c r="C273" s="6">
        <v>5691849.1</v>
      </c>
      <c r="D273" s="15" t="s">
        <v>631</v>
      </c>
      <c r="E273" s="48" t="s">
        <v>632</v>
      </c>
      <c r="F273" s="43" t="s">
        <v>12</v>
      </c>
      <c r="G273" s="4" t="s">
        <v>387</v>
      </c>
      <c r="H273" s="10"/>
      <c r="I273" s="10"/>
      <c r="J273" s="10"/>
      <c r="K273" s="10"/>
    </row>
    <row r="274" ht="30.0" customHeight="1">
      <c r="A274" s="4" t="s">
        <v>133</v>
      </c>
      <c r="B274" s="5" t="s">
        <v>134</v>
      </c>
      <c r="C274" s="6">
        <v>3277399.15</v>
      </c>
      <c r="D274" s="15" t="s">
        <v>633</v>
      </c>
      <c r="E274" s="48" t="s">
        <v>634</v>
      </c>
      <c r="F274" s="43" t="s">
        <v>12</v>
      </c>
      <c r="G274" s="4" t="s">
        <v>387</v>
      </c>
      <c r="H274" s="10"/>
      <c r="I274" s="10"/>
      <c r="J274" s="10"/>
      <c r="K274" s="10"/>
    </row>
    <row r="275" ht="30.0" customHeight="1">
      <c r="A275" s="4" t="s">
        <v>635</v>
      </c>
      <c r="B275" s="5" t="s">
        <v>636</v>
      </c>
      <c r="C275" s="55">
        <v>12667.46</v>
      </c>
      <c r="D275" s="15" t="s">
        <v>637</v>
      </c>
      <c r="E275" s="48" t="s">
        <v>638</v>
      </c>
      <c r="F275" s="43" t="s">
        <v>12</v>
      </c>
      <c r="G275" s="4" t="s">
        <v>386</v>
      </c>
      <c r="H275" s="10"/>
      <c r="I275" s="10"/>
      <c r="J275" s="10"/>
      <c r="K275" s="10"/>
    </row>
    <row r="276" ht="30.0" customHeight="1">
      <c r="A276" s="4" t="s">
        <v>639</v>
      </c>
      <c r="B276" s="5" t="s">
        <v>640</v>
      </c>
      <c r="C276" s="6">
        <v>3200.0</v>
      </c>
      <c r="D276" s="15" t="s">
        <v>641</v>
      </c>
      <c r="E276" s="48" t="s">
        <v>642</v>
      </c>
      <c r="F276" s="43" t="s">
        <v>12</v>
      </c>
      <c r="G276" s="4" t="s">
        <v>164</v>
      </c>
      <c r="H276" s="46" t="s">
        <v>435</v>
      </c>
      <c r="I276" s="10"/>
      <c r="J276" s="10"/>
      <c r="K276" s="10"/>
    </row>
    <row r="277" ht="30.0" customHeight="1">
      <c r="A277" s="4" t="s">
        <v>639</v>
      </c>
      <c r="B277" s="5" t="s">
        <v>640</v>
      </c>
      <c r="C277" s="6">
        <v>1200.0</v>
      </c>
      <c r="D277" s="15" t="s">
        <v>643</v>
      </c>
      <c r="E277" s="48" t="s">
        <v>644</v>
      </c>
      <c r="F277" s="43" t="s">
        <v>12</v>
      </c>
      <c r="G277" s="4" t="s">
        <v>164</v>
      </c>
      <c r="H277" s="46" t="s">
        <v>435</v>
      </c>
      <c r="I277" s="10"/>
      <c r="J277" s="10"/>
      <c r="K277" s="10"/>
    </row>
    <row r="278" ht="30.0" customHeight="1">
      <c r="A278" s="4" t="s">
        <v>73</v>
      </c>
      <c r="B278" s="5" t="s">
        <v>287</v>
      </c>
      <c r="C278" s="6">
        <v>181687.64</v>
      </c>
      <c r="D278" s="15" t="s">
        <v>645</v>
      </c>
      <c r="E278" s="48" t="s">
        <v>646</v>
      </c>
      <c r="F278" s="43" t="s">
        <v>12</v>
      </c>
      <c r="G278" s="4" t="s">
        <v>171</v>
      </c>
      <c r="H278" s="10"/>
      <c r="I278" s="10"/>
      <c r="J278" s="10"/>
      <c r="K278" s="10"/>
    </row>
    <row r="279" ht="30.0" customHeight="1">
      <c r="A279" s="4" t="s">
        <v>176</v>
      </c>
      <c r="B279" s="5" t="s">
        <v>177</v>
      </c>
      <c r="C279" s="6">
        <v>13106.69</v>
      </c>
      <c r="D279" s="15" t="s">
        <v>647</v>
      </c>
      <c r="E279" s="48" t="s">
        <v>648</v>
      </c>
      <c r="F279" s="43" t="s">
        <v>12</v>
      </c>
      <c r="G279" s="4" t="s">
        <v>66</v>
      </c>
      <c r="H279" s="10"/>
      <c r="I279" s="10"/>
      <c r="J279" s="10"/>
      <c r="K279" s="10"/>
    </row>
    <row r="280" ht="30.0" customHeight="1">
      <c r="A280" s="4" t="s">
        <v>649</v>
      </c>
      <c r="B280" s="5" t="s">
        <v>650</v>
      </c>
      <c r="C280" s="6">
        <v>10565.95</v>
      </c>
      <c r="D280" s="15" t="s">
        <v>651</v>
      </c>
      <c r="E280" s="48" t="s">
        <v>652</v>
      </c>
      <c r="F280" s="43" t="s">
        <v>12</v>
      </c>
      <c r="G280" s="4" t="s">
        <v>386</v>
      </c>
      <c r="H280" s="10"/>
      <c r="I280" s="10"/>
      <c r="J280" s="10"/>
      <c r="K280" s="10"/>
    </row>
    <row r="281" ht="30.0" customHeight="1">
      <c r="A281" s="4" t="s">
        <v>653</v>
      </c>
      <c r="B281" s="5" t="s">
        <v>654</v>
      </c>
      <c r="C281" s="6">
        <v>1830.0</v>
      </c>
      <c r="D281" s="15" t="s">
        <v>655</v>
      </c>
      <c r="E281" s="48" t="s">
        <v>656</v>
      </c>
      <c r="F281" s="5" t="s">
        <v>12</v>
      </c>
      <c r="G281" s="4" t="s">
        <v>574</v>
      </c>
      <c r="H281" s="46" t="s">
        <v>435</v>
      </c>
      <c r="I281" s="10"/>
      <c r="J281" s="10"/>
      <c r="K281" s="10"/>
    </row>
    <row r="282" ht="30.0" customHeight="1">
      <c r="A282" s="4" t="s">
        <v>108</v>
      </c>
      <c r="B282" s="5" t="s">
        <v>109</v>
      </c>
      <c r="C282" s="6">
        <v>3778.0</v>
      </c>
      <c r="D282" s="15" t="s">
        <v>657</v>
      </c>
      <c r="E282" s="48" t="s">
        <v>658</v>
      </c>
      <c r="F282" s="43" t="s">
        <v>12</v>
      </c>
      <c r="G282" s="4" t="s">
        <v>574</v>
      </c>
      <c r="H282" s="46" t="s">
        <v>435</v>
      </c>
      <c r="I282" s="10"/>
      <c r="J282" s="10"/>
      <c r="K282" s="10"/>
    </row>
    <row r="283" ht="30.0" customHeight="1">
      <c r="A283" s="4" t="s">
        <v>224</v>
      </c>
      <c r="B283" s="5" t="s">
        <v>225</v>
      </c>
      <c r="C283" s="6">
        <v>951.6</v>
      </c>
      <c r="D283" s="15" t="s">
        <v>659</v>
      </c>
      <c r="E283" s="48" t="s">
        <v>660</v>
      </c>
      <c r="F283" s="43" t="s">
        <v>12</v>
      </c>
      <c r="G283" s="4" t="s">
        <v>574</v>
      </c>
      <c r="H283" s="46" t="s">
        <v>435</v>
      </c>
      <c r="I283" s="10"/>
      <c r="J283" s="10"/>
      <c r="K283" s="10"/>
    </row>
    <row r="284" ht="30.0" customHeight="1">
      <c r="A284" s="4" t="s">
        <v>440</v>
      </c>
      <c r="B284" s="5" t="s">
        <v>441</v>
      </c>
      <c r="C284" s="6">
        <v>13260.36</v>
      </c>
      <c r="D284" s="15" t="s">
        <v>661</v>
      </c>
      <c r="E284" s="48" t="s">
        <v>662</v>
      </c>
      <c r="F284" s="43" t="s">
        <v>12</v>
      </c>
      <c r="G284" s="4" t="s">
        <v>574</v>
      </c>
      <c r="H284" s="46" t="s">
        <v>435</v>
      </c>
      <c r="I284" s="10"/>
      <c r="J284" s="10"/>
      <c r="K284" s="10"/>
    </row>
    <row r="285" ht="30.0" customHeight="1">
      <c r="A285" s="4" t="s">
        <v>117</v>
      </c>
      <c r="B285" s="5" t="s">
        <v>118</v>
      </c>
      <c r="C285" s="6">
        <v>9000.0</v>
      </c>
      <c r="D285" s="15" t="s">
        <v>663</v>
      </c>
      <c r="E285" s="48" t="s">
        <v>664</v>
      </c>
      <c r="F285" s="43" t="s">
        <v>12</v>
      </c>
      <c r="G285" s="4" t="s">
        <v>574</v>
      </c>
      <c r="H285" s="46" t="s">
        <v>435</v>
      </c>
      <c r="I285" s="10"/>
      <c r="J285" s="10"/>
      <c r="K285" s="10"/>
    </row>
    <row r="286" ht="30.0" customHeight="1">
      <c r="A286" s="4" t="s">
        <v>23</v>
      </c>
      <c r="B286" s="5" t="s">
        <v>24</v>
      </c>
      <c r="C286" s="6">
        <v>113563.71</v>
      </c>
      <c r="D286" s="15" t="s">
        <v>665</v>
      </c>
      <c r="E286" s="48" t="s">
        <v>666</v>
      </c>
      <c r="F286" s="50" t="s">
        <v>12</v>
      </c>
      <c r="G286" s="4" t="s">
        <v>171</v>
      </c>
      <c r="H286" s="10"/>
      <c r="I286" s="10"/>
      <c r="J286" s="10"/>
      <c r="K286" s="10"/>
    </row>
    <row r="287" ht="30.0" customHeight="1">
      <c r="A287" s="4" t="s">
        <v>14</v>
      </c>
      <c r="B287" s="5" t="s">
        <v>15</v>
      </c>
      <c r="C287" s="6">
        <v>4134.48</v>
      </c>
      <c r="D287" s="15" t="s">
        <v>667</v>
      </c>
      <c r="E287" s="48" t="s">
        <v>668</v>
      </c>
      <c r="F287" s="50" t="s">
        <v>12</v>
      </c>
      <c r="G287" s="4" t="s">
        <v>325</v>
      </c>
      <c r="H287" s="10"/>
      <c r="I287" s="10"/>
      <c r="J287" s="10"/>
      <c r="K287" s="10"/>
    </row>
    <row r="288" ht="30.0" customHeight="1">
      <c r="A288" s="4" t="s">
        <v>540</v>
      </c>
      <c r="B288" s="5" t="s">
        <v>541</v>
      </c>
      <c r="C288" s="6">
        <v>63244.74</v>
      </c>
      <c r="D288" s="15" t="s">
        <v>669</v>
      </c>
      <c r="E288" s="48" t="s">
        <v>598</v>
      </c>
      <c r="F288" s="50" t="s">
        <v>12</v>
      </c>
      <c r="G288" s="4" t="s">
        <v>670</v>
      </c>
      <c r="H288" s="10"/>
      <c r="I288" s="10"/>
      <c r="J288" s="10"/>
      <c r="K288" s="10"/>
    </row>
    <row r="289" ht="30.0" customHeight="1">
      <c r="A289" s="4" t="s">
        <v>540</v>
      </c>
      <c r="B289" s="5" t="s">
        <v>541</v>
      </c>
      <c r="C289" s="6">
        <v>29373.57</v>
      </c>
      <c r="D289" s="15" t="s">
        <v>669</v>
      </c>
      <c r="E289" s="48" t="s">
        <v>598</v>
      </c>
      <c r="F289" s="50" t="s">
        <v>12</v>
      </c>
      <c r="G289" s="4" t="s">
        <v>432</v>
      </c>
      <c r="H289" s="10"/>
      <c r="I289" s="10"/>
      <c r="J289" s="10"/>
      <c r="K289" s="10"/>
    </row>
    <row r="290" ht="30.0" customHeight="1">
      <c r="A290" s="4" t="s">
        <v>111</v>
      </c>
      <c r="B290" s="5" t="s">
        <v>112</v>
      </c>
      <c r="C290" s="6">
        <v>2250.0</v>
      </c>
      <c r="D290" s="15" t="s">
        <v>671</v>
      </c>
      <c r="E290" s="48" t="s">
        <v>672</v>
      </c>
      <c r="F290" s="50" t="s">
        <v>12</v>
      </c>
      <c r="G290" s="4" t="s">
        <v>574</v>
      </c>
      <c r="H290" s="46" t="s">
        <v>435</v>
      </c>
      <c r="I290" s="10"/>
      <c r="J290" s="10"/>
      <c r="K290" s="10"/>
    </row>
    <row r="291" ht="30.0" customHeight="1">
      <c r="A291" s="4" t="s">
        <v>79</v>
      </c>
      <c r="B291" s="5" t="s">
        <v>80</v>
      </c>
      <c r="C291" s="6">
        <v>2716.0</v>
      </c>
      <c r="D291" s="15" t="s">
        <v>673</v>
      </c>
      <c r="E291" s="48" t="s">
        <v>674</v>
      </c>
      <c r="F291" s="43" t="s">
        <v>12</v>
      </c>
      <c r="G291" s="4" t="s">
        <v>675</v>
      </c>
      <c r="H291" s="10"/>
      <c r="I291" s="10"/>
      <c r="J291" s="10"/>
      <c r="K291" s="10"/>
    </row>
    <row r="292" ht="30.0" customHeight="1">
      <c r="A292" s="4" t="s">
        <v>79</v>
      </c>
      <c r="B292" s="5" t="s">
        <v>80</v>
      </c>
      <c r="C292" s="6">
        <v>1446.8</v>
      </c>
      <c r="D292" s="15" t="s">
        <v>676</v>
      </c>
      <c r="E292" s="48" t="s">
        <v>677</v>
      </c>
      <c r="F292" s="43" t="s">
        <v>12</v>
      </c>
      <c r="G292" s="4" t="s">
        <v>675</v>
      </c>
      <c r="H292" s="10"/>
      <c r="I292" s="10"/>
      <c r="J292" s="10"/>
      <c r="K292" s="10"/>
    </row>
    <row r="293" ht="30.0" customHeight="1">
      <c r="A293" s="4" t="s">
        <v>100</v>
      </c>
      <c r="B293" s="5" t="s">
        <v>101</v>
      </c>
      <c r="C293" s="6">
        <v>3981.3</v>
      </c>
      <c r="D293" s="15" t="s">
        <v>678</v>
      </c>
      <c r="E293" s="48" t="s">
        <v>102</v>
      </c>
      <c r="F293" s="43" t="s">
        <v>12</v>
      </c>
      <c r="G293" s="4" t="s">
        <v>670</v>
      </c>
      <c r="H293" s="10"/>
      <c r="I293" s="10"/>
      <c r="J293" s="10"/>
      <c r="K293" s="10"/>
    </row>
    <row r="294" ht="30.0" customHeight="1">
      <c r="A294" s="4" t="s">
        <v>100</v>
      </c>
      <c r="B294" s="5" t="s">
        <v>101</v>
      </c>
      <c r="C294" s="6">
        <v>182825.31</v>
      </c>
      <c r="D294" s="15" t="s">
        <v>678</v>
      </c>
      <c r="E294" s="48" t="s">
        <v>102</v>
      </c>
      <c r="F294" s="43" t="s">
        <v>12</v>
      </c>
      <c r="G294" s="4" t="s">
        <v>386</v>
      </c>
      <c r="H294" s="10"/>
      <c r="I294" s="10"/>
      <c r="J294" s="10"/>
      <c r="K294" s="10"/>
    </row>
    <row r="295" ht="30.0" customHeight="1">
      <c r="A295" s="4" t="s">
        <v>316</v>
      </c>
      <c r="B295" s="5" t="s">
        <v>317</v>
      </c>
      <c r="C295" s="6">
        <v>420541.16</v>
      </c>
      <c r="D295" s="15" t="s">
        <v>679</v>
      </c>
      <c r="E295" s="48" t="s">
        <v>319</v>
      </c>
      <c r="F295" s="43" t="s">
        <v>12</v>
      </c>
      <c r="G295" s="4" t="s">
        <v>670</v>
      </c>
      <c r="H295" s="10"/>
      <c r="I295" s="10"/>
      <c r="J295" s="10"/>
      <c r="K295" s="10"/>
    </row>
    <row r="296" ht="30.0" customHeight="1">
      <c r="A296" s="4" t="s">
        <v>316</v>
      </c>
      <c r="B296" s="5" t="s">
        <v>317</v>
      </c>
      <c r="C296" s="6">
        <v>941045.74</v>
      </c>
      <c r="D296" s="15" t="s">
        <v>679</v>
      </c>
      <c r="E296" s="48" t="s">
        <v>319</v>
      </c>
      <c r="F296" s="43" t="s">
        <v>12</v>
      </c>
      <c r="G296" s="4" t="s">
        <v>387</v>
      </c>
      <c r="H296" s="10"/>
      <c r="I296" s="10"/>
      <c r="J296" s="10"/>
      <c r="K296" s="10"/>
    </row>
    <row r="297" ht="30.0" customHeight="1">
      <c r="A297" s="4" t="s">
        <v>316</v>
      </c>
      <c r="B297" s="5" t="s">
        <v>317</v>
      </c>
      <c r="C297" s="6">
        <v>16584.3</v>
      </c>
      <c r="D297" s="15" t="s">
        <v>679</v>
      </c>
      <c r="E297" s="48" t="s">
        <v>319</v>
      </c>
      <c r="F297" s="43" t="s">
        <v>12</v>
      </c>
      <c r="G297" s="4" t="s">
        <v>680</v>
      </c>
      <c r="H297" s="10"/>
      <c r="I297" s="10"/>
      <c r="J297" s="10"/>
      <c r="K297" s="10"/>
    </row>
    <row r="298" ht="30.0" customHeight="1">
      <c r="A298" s="4" t="s">
        <v>422</v>
      </c>
      <c r="B298" s="27" t="s">
        <v>423</v>
      </c>
      <c r="C298" s="28">
        <v>9751.0</v>
      </c>
      <c r="D298" s="29" t="s">
        <v>681</v>
      </c>
      <c r="E298" s="51" t="s">
        <v>682</v>
      </c>
      <c r="F298" s="44" t="s">
        <v>12</v>
      </c>
      <c r="G298" s="30" t="s">
        <v>574</v>
      </c>
      <c r="H298" s="46" t="s">
        <v>435</v>
      </c>
      <c r="I298" s="10"/>
      <c r="J298" s="10"/>
      <c r="K298" s="10"/>
    </row>
    <row r="299" ht="30.0" customHeight="1">
      <c r="A299" s="32" t="s">
        <v>282</v>
      </c>
      <c r="B299" s="33" t="s">
        <v>283</v>
      </c>
      <c r="C299" s="34">
        <v>439.2</v>
      </c>
      <c r="D299" s="35" t="s">
        <v>683</v>
      </c>
      <c r="E299" s="53" t="s">
        <v>684</v>
      </c>
      <c r="F299" s="45" t="s">
        <v>12</v>
      </c>
      <c r="G299" s="36" t="s">
        <v>574</v>
      </c>
      <c r="H299" s="46" t="s">
        <v>435</v>
      </c>
      <c r="I299" s="10"/>
      <c r="J299" s="10"/>
      <c r="K299" s="10"/>
    </row>
    <row r="300" ht="30.0" customHeight="1">
      <c r="A300" s="32" t="s">
        <v>108</v>
      </c>
      <c r="B300" s="33" t="s">
        <v>109</v>
      </c>
      <c r="C300" s="34">
        <v>6446.0</v>
      </c>
      <c r="D300" s="35" t="s">
        <v>685</v>
      </c>
      <c r="E300" s="53" t="s">
        <v>686</v>
      </c>
      <c r="F300" s="45" t="s">
        <v>12</v>
      </c>
      <c r="G300" s="36" t="s">
        <v>574</v>
      </c>
      <c r="H300" s="46" t="s">
        <v>435</v>
      </c>
      <c r="I300" s="10"/>
      <c r="J300" s="10"/>
      <c r="K300" s="10"/>
    </row>
    <row r="301" ht="30.0" customHeight="1">
      <c r="A301" s="32" t="s">
        <v>224</v>
      </c>
      <c r="B301" s="33" t="s">
        <v>225</v>
      </c>
      <c r="C301" s="34">
        <v>475.8</v>
      </c>
      <c r="D301" s="35" t="s">
        <v>687</v>
      </c>
      <c r="E301" s="53" t="s">
        <v>688</v>
      </c>
      <c r="F301" s="45" t="s">
        <v>12</v>
      </c>
      <c r="G301" s="36" t="s">
        <v>574</v>
      </c>
      <c r="H301" s="46" t="s">
        <v>435</v>
      </c>
      <c r="I301" s="10"/>
      <c r="J301" s="10"/>
      <c r="K301" s="10"/>
    </row>
    <row r="302" ht="30.0" customHeight="1">
      <c r="A302" s="32" t="s">
        <v>79</v>
      </c>
      <c r="B302" s="33" t="s">
        <v>80</v>
      </c>
      <c r="C302" s="34">
        <v>10100.81</v>
      </c>
      <c r="D302" s="35" t="s">
        <v>689</v>
      </c>
      <c r="E302" s="53" t="s">
        <v>690</v>
      </c>
      <c r="F302" s="45" t="s">
        <v>12</v>
      </c>
      <c r="G302" s="36" t="s">
        <v>574</v>
      </c>
      <c r="H302" s="46" t="s">
        <v>435</v>
      </c>
      <c r="I302" s="10"/>
      <c r="J302" s="10"/>
      <c r="K302" s="10"/>
    </row>
    <row r="303" ht="30.0" customHeight="1">
      <c r="A303" s="32" t="s">
        <v>73</v>
      </c>
      <c r="B303" s="33" t="s">
        <v>74</v>
      </c>
      <c r="C303" s="34">
        <v>8540.0</v>
      </c>
      <c r="D303" s="35" t="s">
        <v>691</v>
      </c>
      <c r="E303" s="53" t="s">
        <v>692</v>
      </c>
      <c r="F303" s="45" t="s">
        <v>12</v>
      </c>
      <c r="G303" s="36" t="s">
        <v>171</v>
      </c>
      <c r="H303" s="10"/>
      <c r="I303" s="10"/>
      <c r="J303" s="10"/>
      <c r="K303" s="10"/>
    </row>
    <row r="304" ht="30.0" customHeight="1">
      <c r="A304" s="32" t="s">
        <v>114</v>
      </c>
      <c r="B304" s="33" t="s">
        <v>115</v>
      </c>
      <c r="C304" s="34">
        <v>177829.76</v>
      </c>
      <c r="D304" s="35" t="s">
        <v>693</v>
      </c>
      <c r="E304" s="53" t="s">
        <v>694</v>
      </c>
      <c r="F304" s="45" t="s">
        <v>12</v>
      </c>
      <c r="G304" s="36" t="s">
        <v>171</v>
      </c>
      <c r="H304" s="10"/>
      <c r="I304" s="10"/>
      <c r="J304" s="10"/>
      <c r="K304" s="10"/>
    </row>
    <row r="305" ht="30.0" customHeight="1">
      <c r="A305" s="32" t="s">
        <v>189</v>
      </c>
      <c r="B305" s="33" t="s">
        <v>190</v>
      </c>
      <c r="C305" s="34">
        <v>339294.22</v>
      </c>
      <c r="D305" s="35" t="s">
        <v>695</v>
      </c>
      <c r="E305" s="53" t="s">
        <v>696</v>
      </c>
      <c r="F305" s="45" t="s">
        <v>12</v>
      </c>
      <c r="G305" s="36" t="s">
        <v>171</v>
      </c>
      <c r="H305" s="10"/>
      <c r="I305" s="10"/>
      <c r="J305" s="10"/>
      <c r="K305" s="10"/>
    </row>
    <row r="306" ht="30.0" customHeight="1">
      <c r="A306" s="4" t="s">
        <v>697</v>
      </c>
      <c r="B306" s="27" t="s">
        <v>698</v>
      </c>
      <c r="C306" s="28">
        <v>1720253.56</v>
      </c>
      <c r="D306" s="29" t="s">
        <v>699</v>
      </c>
      <c r="E306" s="51" t="s">
        <v>700</v>
      </c>
      <c r="F306" s="44" t="s">
        <v>12</v>
      </c>
      <c r="G306" s="30" t="s">
        <v>432</v>
      </c>
      <c r="H306" s="10"/>
      <c r="I306" s="10"/>
      <c r="J306" s="10"/>
      <c r="K306" s="10"/>
    </row>
    <row r="307" ht="30.0" customHeight="1">
      <c r="A307" s="32" t="s">
        <v>697</v>
      </c>
      <c r="B307" s="33" t="s">
        <v>698</v>
      </c>
      <c r="C307" s="34">
        <v>63250.64</v>
      </c>
      <c r="D307" s="29" t="s">
        <v>699</v>
      </c>
      <c r="E307" s="53" t="s">
        <v>700</v>
      </c>
      <c r="F307" s="45" t="s">
        <v>12</v>
      </c>
      <c r="G307" s="36" t="s">
        <v>701</v>
      </c>
      <c r="H307" s="10"/>
      <c r="I307" s="10"/>
      <c r="J307" s="10"/>
      <c r="K307" s="10"/>
    </row>
    <row r="308" ht="30.0" customHeight="1">
      <c r="A308" s="4" t="s">
        <v>157</v>
      </c>
      <c r="B308" s="5" t="s">
        <v>158</v>
      </c>
      <c r="C308" s="6">
        <v>4941.0</v>
      </c>
      <c r="D308" s="15" t="s">
        <v>702</v>
      </c>
      <c r="E308" s="48" t="s">
        <v>703</v>
      </c>
      <c r="F308" s="43" t="s">
        <v>12</v>
      </c>
      <c r="G308" s="4" t="s">
        <v>574</v>
      </c>
      <c r="H308" s="46" t="s">
        <v>435</v>
      </c>
      <c r="I308" s="10"/>
      <c r="J308" s="10"/>
      <c r="K308" s="10"/>
    </row>
    <row r="309" ht="30.0" customHeight="1">
      <c r="A309" s="4" t="s">
        <v>704</v>
      </c>
      <c r="B309" s="5" t="s">
        <v>271</v>
      </c>
      <c r="C309" s="6">
        <v>145.0</v>
      </c>
      <c r="D309" s="15" t="s">
        <v>705</v>
      </c>
      <c r="E309" s="48" t="s">
        <v>706</v>
      </c>
      <c r="F309" s="43" t="s">
        <v>12</v>
      </c>
      <c r="G309" s="4" t="s">
        <v>707</v>
      </c>
      <c r="H309" s="10"/>
      <c r="I309" s="10"/>
      <c r="J309" s="10"/>
      <c r="K309" s="10"/>
    </row>
    <row r="310" ht="30.0" customHeight="1">
      <c r="A310" s="4" t="s">
        <v>199</v>
      </c>
      <c r="B310" s="5" t="s">
        <v>200</v>
      </c>
      <c r="C310" s="6">
        <v>93401.75</v>
      </c>
      <c r="D310" s="15" t="s">
        <v>708</v>
      </c>
      <c r="E310" s="48" t="s">
        <v>709</v>
      </c>
      <c r="F310" s="43" t="s">
        <v>12</v>
      </c>
      <c r="G310" s="4" t="s">
        <v>171</v>
      </c>
      <c r="H310" s="10"/>
      <c r="I310" s="10"/>
      <c r="J310" s="10"/>
      <c r="K310" s="10"/>
    </row>
    <row r="311" ht="30.0" customHeight="1">
      <c r="A311" s="4" t="s">
        <v>710</v>
      </c>
      <c r="B311" s="5" t="s">
        <v>711</v>
      </c>
      <c r="C311" s="6">
        <v>592045.57</v>
      </c>
      <c r="D311" s="15" t="s">
        <v>712</v>
      </c>
      <c r="E311" s="48" t="s">
        <v>713</v>
      </c>
      <c r="F311" s="43" t="s">
        <v>12</v>
      </c>
      <c r="G311" s="4" t="s">
        <v>66</v>
      </c>
      <c r="H311" s="10"/>
      <c r="I311" s="10"/>
      <c r="J311" s="10"/>
      <c r="K311" s="10"/>
    </row>
    <row r="312" ht="30.0" customHeight="1">
      <c r="A312" s="4" t="s">
        <v>51</v>
      </c>
      <c r="B312" s="5" t="s">
        <v>52</v>
      </c>
      <c r="C312" s="6">
        <v>301495.48</v>
      </c>
      <c r="D312" s="15" t="s">
        <v>714</v>
      </c>
      <c r="E312" s="48" t="s">
        <v>715</v>
      </c>
      <c r="F312" s="43" t="s">
        <v>12</v>
      </c>
      <c r="G312" s="4" t="s">
        <v>66</v>
      </c>
      <c r="H312" s="10"/>
      <c r="I312" s="10"/>
      <c r="J312" s="10"/>
      <c r="K312" s="10"/>
    </row>
    <row r="313" ht="30.0" customHeight="1">
      <c r="A313" s="4" t="s">
        <v>261</v>
      </c>
      <c r="B313" s="5" t="s">
        <v>262</v>
      </c>
      <c r="C313" s="6">
        <v>122715.82</v>
      </c>
      <c r="D313" s="15" t="s">
        <v>716</v>
      </c>
      <c r="E313" s="48" t="s">
        <v>717</v>
      </c>
      <c r="F313" s="43" t="s">
        <v>12</v>
      </c>
      <c r="G313" s="4" t="s">
        <v>66</v>
      </c>
      <c r="H313" s="10"/>
      <c r="I313" s="10"/>
      <c r="J313" s="10"/>
      <c r="K313" s="10"/>
    </row>
    <row r="314" ht="30.0" customHeight="1">
      <c r="A314" s="4" t="s">
        <v>219</v>
      </c>
      <c r="B314" s="5" t="s">
        <v>220</v>
      </c>
      <c r="C314" s="6">
        <v>12321.97</v>
      </c>
      <c r="D314" s="15" t="s">
        <v>718</v>
      </c>
      <c r="E314" s="48" t="s">
        <v>719</v>
      </c>
      <c r="F314" s="43" t="s">
        <v>12</v>
      </c>
      <c r="G314" s="4" t="s">
        <v>171</v>
      </c>
      <c r="H314" s="10"/>
      <c r="I314" s="10"/>
      <c r="J314" s="10"/>
      <c r="K314" s="10"/>
    </row>
    <row r="315" ht="30.0" customHeight="1">
      <c r="A315" s="4" t="s">
        <v>93</v>
      </c>
      <c r="B315" s="5" t="s">
        <v>94</v>
      </c>
      <c r="C315" s="6">
        <v>5347.81</v>
      </c>
      <c r="D315" s="15" t="s">
        <v>720</v>
      </c>
      <c r="E315" s="48" t="s">
        <v>721</v>
      </c>
      <c r="F315" s="43" t="s">
        <v>12</v>
      </c>
      <c r="G315" s="4" t="s">
        <v>171</v>
      </c>
      <c r="H315" s="10"/>
      <c r="I315" s="10"/>
      <c r="J315" s="10"/>
      <c r="K315" s="10"/>
    </row>
    <row r="316" ht="30.0" customHeight="1">
      <c r="A316" s="4" t="s">
        <v>722</v>
      </c>
      <c r="B316" s="5" t="s">
        <v>723</v>
      </c>
      <c r="C316" s="6">
        <v>6269.95</v>
      </c>
      <c r="D316" s="15" t="s">
        <v>724</v>
      </c>
      <c r="E316" s="48" t="s">
        <v>725</v>
      </c>
      <c r="F316" s="43" t="s">
        <v>12</v>
      </c>
      <c r="G316" s="4" t="s">
        <v>726</v>
      </c>
      <c r="H316" s="10"/>
      <c r="I316" s="10"/>
      <c r="J316" s="10"/>
      <c r="K316" s="10"/>
    </row>
    <row r="317" ht="30.0" customHeight="1">
      <c r="A317" s="4" t="s">
        <v>117</v>
      </c>
      <c r="B317" s="5" t="s">
        <v>118</v>
      </c>
      <c r="C317" s="6">
        <v>165297.04</v>
      </c>
      <c r="D317" s="15" t="s">
        <v>727</v>
      </c>
      <c r="E317" s="48" t="s">
        <v>728</v>
      </c>
      <c r="F317" s="43" t="s">
        <v>12</v>
      </c>
      <c r="G317" s="4" t="s">
        <v>171</v>
      </c>
      <c r="H317" s="10"/>
      <c r="I317" s="10"/>
      <c r="J317" s="10"/>
      <c r="K317" s="10"/>
    </row>
    <row r="318" ht="30.0" customHeight="1">
      <c r="A318" s="4" t="s">
        <v>639</v>
      </c>
      <c r="B318" s="5" t="s">
        <v>640</v>
      </c>
      <c r="C318" s="6">
        <v>107520.09</v>
      </c>
      <c r="D318" s="15" t="s">
        <v>729</v>
      </c>
      <c r="E318" s="48" t="s">
        <v>730</v>
      </c>
      <c r="F318" s="43" t="s">
        <v>12</v>
      </c>
      <c r="G318" s="4" t="s">
        <v>630</v>
      </c>
      <c r="H318" s="10"/>
      <c r="I318" s="10"/>
      <c r="J318" s="10"/>
      <c r="K318" s="10"/>
    </row>
    <row r="319" ht="30.0" customHeight="1">
      <c r="A319" s="4" t="s">
        <v>639</v>
      </c>
      <c r="B319" s="5" t="s">
        <v>640</v>
      </c>
      <c r="C319" s="6">
        <v>10640.85</v>
      </c>
      <c r="D319" s="15" t="s">
        <v>729</v>
      </c>
      <c r="E319" s="48" t="s">
        <v>730</v>
      </c>
      <c r="F319" s="43" t="s">
        <v>12</v>
      </c>
      <c r="G319" s="4" t="s">
        <v>386</v>
      </c>
      <c r="H319" s="10"/>
      <c r="I319" s="10"/>
      <c r="J319" s="10"/>
      <c r="K319" s="10"/>
    </row>
    <row r="320" ht="30.0" customHeight="1">
      <c r="A320" s="4" t="s">
        <v>60</v>
      </c>
      <c r="B320" s="5" t="s">
        <v>61</v>
      </c>
      <c r="C320" s="6">
        <v>31993.28</v>
      </c>
      <c r="D320" s="15" t="s">
        <v>731</v>
      </c>
      <c r="E320" s="48" t="s">
        <v>732</v>
      </c>
      <c r="F320" s="43" t="s">
        <v>12</v>
      </c>
      <c r="G320" s="4" t="s">
        <v>13</v>
      </c>
      <c r="H320" s="10"/>
      <c r="I320" s="10"/>
      <c r="J320" s="10"/>
      <c r="K320" s="10"/>
    </row>
    <row r="321" ht="30.0" customHeight="1">
      <c r="A321" s="4" t="s">
        <v>450</v>
      </c>
      <c r="B321" s="5" t="s">
        <v>451</v>
      </c>
      <c r="C321" s="6">
        <v>35343.19</v>
      </c>
      <c r="D321" s="15" t="s">
        <v>733</v>
      </c>
      <c r="E321" s="48" t="s">
        <v>734</v>
      </c>
      <c r="F321" s="43" t="s">
        <v>12</v>
      </c>
      <c r="G321" s="4" t="s">
        <v>171</v>
      </c>
      <c r="H321" s="10"/>
      <c r="I321" s="10"/>
      <c r="J321" s="10"/>
      <c r="K321" s="10"/>
    </row>
    <row r="322" ht="30.0" customHeight="1">
      <c r="A322" s="4" t="s">
        <v>204</v>
      </c>
      <c r="B322" s="5" t="s">
        <v>205</v>
      </c>
      <c r="C322" s="6">
        <v>12351.11</v>
      </c>
      <c r="D322" s="15" t="s">
        <v>735</v>
      </c>
      <c r="E322" s="48" t="s">
        <v>736</v>
      </c>
      <c r="F322" s="43" t="s">
        <v>12</v>
      </c>
      <c r="G322" s="4" t="s">
        <v>171</v>
      </c>
      <c r="H322" s="10"/>
      <c r="I322" s="10"/>
      <c r="J322" s="10"/>
      <c r="K322" s="10"/>
    </row>
    <row r="323" ht="30.0" customHeight="1">
      <c r="A323" s="4" t="s">
        <v>31</v>
      </c>
      <c r="B323" s="5" t="s">
        <v>451</v>
      </c>
      <c r="C323" s="6">
        <v>432397.08</v>
      </c>
      <c r="D323" s="15" t="s">
        <v>737</v>
      </c>
      <c r="E323" s="48" t="s">
        <v>738</v>
      </c>
      <c r="F323" s="43" t="s">
        <v>12</v>
      </c>
      <c r="G323" s="4" t="s">
        <v>66</v>
      </c>
      <c r="H323" s="10"/>
      <c r="I323" s="10"/>
      <c r="J323" s="10"/>
      <c r="K323" s="10"/>
    </row>
    <row r="324" ht="30.0" customHeight="1">
      <c r="A324" s="4" t="s">
        <v>125</v>
      </c>
      <c r="B324" s="5" t="s">
        <v>126</v>
      </c>
      <c r="C324" s="6">
        <v>2630956.58</v>
      </c>
      <c r="D324" s="15" t="s">
        <v>739</v>
      </c>
      <c r="E324" s="48" t="s">
        <v>740</v>
      </c>
      <c r="F324" s="43" t="s">
        <v>12</v>
      </c>
      <c r="G324" s="4" t="s">
        <v>387</v>
      </c>
      <c r="H324" s="10"/>
      <c r="I324" s="10"/>
      <c r="J324" s="10"/>
      <c r="K324" s="10"/>
    </row>
    <row r="325" ht="30.0" customHeight="1">
      <c r="A325" s="4" t="s">
        <v>47</v>
      </c>
      <c r="B325" s="5" t="s">
        <v>48</v>
      </c>
      <c r="C325" s="6">
        <v>413471.74</v>
      </c>
      <c r="D325" s="15" t="s">
        <v>741</v>
      </c>
      <c r="E325" s="48" t="s">
        <v>742</v>
      </c>
      <c r="F325" s="43" t="s">
        <v>12</v>
      </c>
      <c r="G325" s="4" t="s">
        <v>66</v>
      </c>
      <c r="H325" s="10"/>
      <c r="I325" s="10"/>
      <c r="J325" s="10"/>
      <c r="K325" s="10"/>
    </row>
    <row r="326" ht="30.0" customHeight="1">
      <c r="A326" s="4" t="s">
        <v>224</v>
      </c>
      <c r="B326" s="5" t="s">
        <v>225</v>
      </c>
      <c r="C326" s="6">
        <v>46816.71</v>
      </c>
      <c r="D326" s="15" t="s">
        <v>743</v>
      </c>
      <c r="E326" s="48" t="s">
        <v>744</v>
      </c>
      <c r="F326" s="43" t="s">
        <v>12</v>
      </c>
      <c r="G326" s="4" t="s">
        <v>171</v>
      </c>
      <c r="H326" s="10"/>
      <c r="I326" s="10"/>
      <c r="J326" s="10"/>
      <c r="K326" s="10"/>
    </row>
    <row r="327" ht="30.0" customHeight="1">
      <c r="A327" s="4" t="s">
        <v>14</v>
      </c>
      <c r="B327" s="5" t="s">
        <v>15</v>
      </c>
      <c r="C327" s="6">
        <v>16658.14</v>
      </c>
      <c r="D327" s="15" t="s">
        <v>745</v>
      </c>
      <c r="E327" s="48" t="s">
        <v>746</v>
      </c>
      <c r="F327" s="43" t="s">
        <v>12</v>
      </c>
      <c r="G327" s="4" t="s">
        <v>325</v>
      </c>
      <c r="H327" s="10"/>
      <c r="I327" s="10"/>
      <c r="J327" s="10"/>
      <c r="K327" s="10"/>
    </row>
    <row r="328" ht="30.0" customHeight="1">
      <c r="A328" s="4" t="s">
        <v>31</v>
      </c>
      <c r="B328" s="5" t="s">
        <v>32</v>
      </c>
      <c r="C328" s="6">
        <v>950573.71</v>
      </c>
      <c r="D328" s="15" t="s">
        <v>747</v>
      </c>
      <c r="E328" s="48" t="s">
        <v>748</v>
      </c>
      <c r="F328" s="43" t="s">
        <v>12</v>
      </c>
      <c r="G328" s="4" t="s">
        <v>749</v>
      </c>
      <c r="H328" s="10"/>
      <c r="I328" s="10"/>
      <c r="J328" s="10"/>
      <c r="K328" s="10"/>
    </row>
    <row r="329" ht="30.0" customHeight="1">
      <c r="A329" s="4" t="s">
        <v>31</v>
      </c>
      <c r="B329" s="5" t="s">
        <v>32</v>
      </c>
      <c r="C329" s="6">
        <v>419677.85</v>
      </c>
      <c r="D329" s="15" t="s">
        <v>747</v>
      </c>
      <c r="E329" s="48" t="s">
        <v>748</v>
      </c>
      <c r="F329" s="43" t="s">
        <v>12</v>
      </c>
      <c r="G329" s="4" t="s">
        <v>386</v>
      </c>
      <c r="H329" s="10"/>
      <c r="I329" s="10"/>
      <c r="J329" s="10"/>
      <c r="K329" s="10"/>
    </row>
    <row r="330" ht="30.0" customHeight="1">
      <c r="A330" s="4" t="s">
        <v>31</v>
      </c>
      <c r="B330" s="5" t="s">
        <v>32</v>
      </c>
      <c r="C330" s="6">
        <v>469760.16</v>
      </c>
      <c r="D330" s="15" t="s">
        <v>747</v>
      </c>
      <c r="E330" s="48" t="s">
        <v>748</v>
      </c>
      <c r="F330" s="43" t="s">
        <v>12</v>
      </c>
      <c r="G330" s="4" t="s">
        <v>432</v>
      </c>
      <c r="H330" s="10"/>
      <c r="I330" s="10"/>
      <c r="J330" s="10"/>
      <c r="K330" s="10"/>
    </row>
    <row r="331" ht="30.0" customHeight="1">
      <c r="A331" s="4" t="s">
        <v>67</v>
      </c>
      <c r="B331" s="5" t="s">
        <v>68</v>
      </c>
      <c r="C331" s="6">
        <v>69288.28</v>
      </c>
      <c r="D331" s="15" t="s">
        <v>750</v>
      </c>
      <c r="E331" s="48" t="s">
        <v>321</v>
      </c>
      <c r="F331" s="43" t="s">
        <v>12</v>
      </c>
      <c r="G331" s="4" t="s">
        <v>387</v>
      </c>
      <c r="H331" s="10"/>
      <c r="I331" s="10"/>
      <c r="J331" s="10"/>
      <c r="K331" s="10"/>
    </row>
    <row r="332" ht="30.0" customHeight="1">
      <c r="A332" s="4" t="s">
        <v>67</v>
      </c>
      <c r="B332" s="5" t="s">
        <v>68</v>
      </c>
      <c r="C332" s="6">
        <v>161672.65</v>
      </c>
      <c r="D332" s="15" t="s">
        <v>750</v>
      </c>
      <c r="E332" s="48" t="s">
        <v>321</v>
      </c>
      <c r="F332" s="43" t="s">
        <v>12</v>
      </c>
      <c r="G332" s="4" t="s">
        <v>751</v>
      </c>
      <c r="H332" s="10"/>
      <c r="I332" s="10"/>
      <c r="J332" s="10"/>
      <c r="K332" s="10"/>
    </row>
    <row r="333" ht="30.0" customHeight="1">
      <c r="A333" s="4" t="s">
        <v>108</v>
      </c>
      <c r="B333" s="5" t="s">
        <v>109</v>
      </c>
      <c r="C333" s="6">
        <v>3600.0</v>
      </c>
      <c r="D333" s="15" t="s">
        <v>752</v>
      </c>
      <c r="E333" s="48" t="s">
        <v>753</v>
      </c>
      <c r="F333" s="18" t="s">
        <v>12</v>
      </c>
      <c r="G333" s="4" t="s">
        <v>529</v>
      </c>
      <c r="H333" s="46" t="s">
        <v>435</v>
      </c>
      <c r="I333" s="10"/>
      <c r="J333" s="10"/>
      <c r="K333" s="10"/>
    </row>
    <row r="334" ht="30.0" customHeight="1">
      <c r="A334" s="4" t="s">
        <v>462</v>
      </c>
      <c r="B334" s="5" t="s">
        <v>463</v>
      </c>
      <c r="C334" s="6">
        <v>4800.0</v>
      </c>
      <c r="D334" s="15" t="s">
        <v>754</v>
      </c>
      <c r="E334" s="48" t="s">
        <v>755</v>
      </c>
      <c r="F334" s="43" t="s">
        <v>12</v>
      </c>
      <c r="G334" s="4" t="s">
        <v>529</v>
      </c>
      <c r="H334" s="46" t="s">
        <v>435</v>
      </c>
      <c r="I334" s="10"/>
      <c r="J334" s="10"/>
      <c r="K334" s="10"/>
    </row>
    <row r="335" ht="30.0" customHeight="1">
      <c r="A335" s="4" t="s">
        <v>756</v>
      </c>
      <c r="B335" s="5" t="s">
        <v>757</v>
      </c>
      <c r="C335" s="6">
        <v>33393.45</v>
      </c>
      <c r="D335" s="15" t="s">
        <v>758</v>
      </c>
      <c r="E335" s="48" t="s">
        <v>759</v>
      </c>
      <c r="F335" s="43" t="s">
        <v>12</v>
      </c>
      <c r="G335" s="4" t="s">
        <v>749</v>
      </c>
      <c r="H335" s="10"/>
      <c r="I335" s="10"/>
      <c r="J335" s="10"/>
      <c r="K335" s="10"/>
    </row>
    <row r="336" ht="30.0" customHeight="1">
      <c r="A336" s="4" t="s">
        <v>400</v>
      </c>
      <c r="B336" s="5" t="s">
        <v>401</v>
      </c>
      <c r="C336" s="6">
        <v>333107.49</v>
      </c>
      <c r="D336" s="15" t="s">
        <v>760</v>
      </c>
      <c r="E336" s="48" t="s">
        <v>403</v>
      </c>
      <c r="F336" s="43" t="s">
        <v>12</v>
      </c>
      <c r="G336" s="4" t="s">
        <v>749</v>
      </c>
      <c r="H336" s="10"/>
      <c r="I336" s="10"/>
      <c r="J336" s="10"/>
      <c r="K336" s="10"/>
    </row>
    <row r="337" ht="30.0" customHeight="1">
      <c r="A337" s="4" t="s">
        <v>111</v>
      </c>
      <c r="B337" s="27" t="s">
        <v>112</v>
      </c>
      <c r="C337" s="28">
        <v>29596.22</v>
      </c>
      <c r="D337" s="29" t="s">
        <v>761</v>
      </c>
      <c r="E337" s="51" t="s">
        <v>762</v>
      </c>
      <c r="F337" s="44" t="s">
        <v>12</v>
      </c>
      <c r="G337" s="30" t="s">
        <v>13</v>
      </c>
      <c r="H337" s="10"/>
      <c r="I337" s="10"/>
      <c r="J337" s="10"/>
      <c r="K337" s="10"/>
    </row>
    <row r="338" ht="30.0" customHeight="1">
      <c r="A338" s="4" t="s">
        <v>704</v>
      </c>
      <c r="B338" s="27" t="s">
        <v>271</v>
      </c>
      <c r="C338" s="28">
        <v>105.0</v>
      </c>
      <c r="D338" s="29" t="s">
        <v>763</v>
      </c>
      <c r="E338" s="51" t="s">
        <v>764</v>
      </c>
      <c r="F338" s="44" t="s">
        <v>12</v>
      </c>
      <c r="G338" s="30" t="s">
        <v>707</v>
      </c>
      <c r="H338" s="10"/>
      <c r="I338" s="10"/>
      <c r="J338" s="10"/>
      <c r="K338" s="10"/>
    </row>
    <row r="339" ht="30.0" customHeight="1">
      <c r="A339" s="32" t="s">
        <v>479</v>
      </c>
      <c r="B339" s="33" t="s">
        <v>480</v>
      </c>
      <c r="C339" s="34">
        <v>111479.08</v>
      </c>
      <c r="D339" s="35" t="s">
        <v>765</v>
      </c>
      <c r="E339" s="53" t="s">
        <v>766</v>
      </c>
      <c r="F339" s="45" t="s">
        <v>12</v>
      </c>
      <c r="G339" s="36" t="s">
        <v>749</v>
      </c>
      <c r="H339" s="10"/>
      <c r="I339" s="10"/>
      <c r="J339" s="10"/>
      <c r="K339" s="10"/>
    </row>
    <row r="340" ht="30.0" customHeight="1">
      <c r="A340" s="32" t="s">
        <v>479</v>
      </c>
      <c r="B340" s="33" t="s">
        <v>480</v>
      </c>
      <c r="C340" s="34">
        <v>24098.42</v>
      </c>
      <c r="D340" s="35" t="s">
        <v>765</v>
      </c>
      <c r="E340" s="53" t="s">
        <v>766</v>
      </c>
      <c r="F340" s="54" t="s">
        <v>12</v>
      </c>
      <c r="G340" s="36" t="s">
        <v>387</v>
      </c>
      <c r="H340" s="10"/>
      <c r="I340" s="10"/>
      <c r="J340" s="10"/>
      <c r="K340" s="10"/>
    </row>
    <row r="341" ht="30.0" customHeight="1">
      <c r="A341" s="32" t="s">
        <v>47</v>
      </c>
      <c r="B341" s="33" t="s">
        <v>48</v>
      </c>
      <c r="C341" s="34">
        <v>99279.96</v>
      </c>
      <c r="D341" s="35" t="s">
        <v>767</v>
      </c>
      <c r="E341" s="53" t="s">
        <v>768</v>
      </c>
      <c r="F341" s="45" t="s">
        <v>12</v>
      </c>
      <c r="G341" s="36" t="s">
        <v>387</v>
      </c>
      <c r="H341" s="10"/>
      <c r="I341" s="10"/>
      <c r="J341" s="10"/>
      <c r="K341" s="10"/>
    </row>
    <row r="342" ht="30.0" customHeight="1">
      <c r="A342" s="4" t="s">
        <v>79</v>
      </c>
      <c r="B342" s="5" t="s">
        <v>80</v>
      </c>
      <c r="C342" s="6">
        <v>6093.8</v>
      </c>
      <c r="D342" s="15" t="s">
        <v>769</v>
      </c>
      <c r="E342" s="48" t="s">
        <v>770</v>
      </c>
      <c r="F342" s="43" t="s">
        <v>12</v>
      </c>
      <c r="G342" s="4" t="s">
        <v>675</v>
      </c>
      <c r="H342" s="10"/>
      <c r="I342" s="10"/>
      <c r="J342" s="10"/>
      <c r="K342" s="10"/>
    </row>
    <row r="343" ht="30.0" customHeight="1">
      <c r="A343" s="4" t="s">
        <v>554</v>
      </c>
      <c r="B343" s="5" t="s">
        <v>555</v>
      </c>
      <c r="C343" s="6">
        <v>24237.76</v>
      </c>
      <c r="D343" s="15" t="s">
        <v>771</v>
      </c>
      <c r="E343" s="48" t="s">
        <v>772</v>
      </c>
      <c r="F343" s="43" t="s">
        <v>12</v>
      </c>
      <c r="G343" s="4" t="s">
        <v>171</v>
      </c>
      <c r="H343" s="10"/>
      <c r="I343" s="10"/>
      <c r="J343" s="10"/>
      <c r="K343" s="10"/>
    </row>
    <row r="344" ht="30.0" customHeight="1">
      <c r="A344" s="4" t="s">
        <v>162</v>
      </c>
      <c r="B344" s="5" t="s">
        <v>186</v>
      </c>
      <c r="C344" s="6">
        <v>3718.41</v>
      </c>
      <c r="D344" s="15" t="s">
        <v>773</v>
      </c>
      <c r="E344" s="48" t="s">
        <v>774</v>
      </c>
      <c r="F344" s="43" t="s">
        <v>12</v>
      </c>
      <c r="G344" s="4" t="s">
        <v>171</v>
      </c>
      <c r="H344" s="10"/>
      <c r="I344" s="10"/>
      <c r="J344" s="10"/>
      <c r="K344" s="10"/>
    </row>
    <row r="345" ht="30.0" customHeight="1">
      <c r="A345" s="4" t="s">
        <v>257</v>
      </c>
      <c r="B345" s="5" t="s">
        <v>258</v>
      </c>
      <c r="C345" s="6">
        <v>36102.38</v>
      </c>
      <c r="D345" s="15" t="s">
        <v>775</v>
      </c>
      <c r="E345" s="48" t="s">
        <v>776</v>
      </c>
      <c r="F345" s="43" t="s">
        <v>12</v>
      </c>
      <c r="G345" s="4" t="s">
        <v>171</v>
      </c>
      <c r="H345" s="10"/>
      <c r="I345" s="10"/>
      <c r="J345" s="10"/>
      <c r="K345" s="10"/>
    </row>
    <row r="346" ht="30.0" customHeight="1">
      <c r="A346" s="4" t="s">
        <v>195</v>
      </c>
      <c r="B346" s="5" t="s">
        <v>196</v>
      </c>
      <c r="C346" s="6">
        <v>8171.84</v>
      </c>
      <c r="D346" s="15" t="s">
        <v>777</v>
      </c>
      <c r="E346" s="48" t="s">
        <v>778</v>
      </c>
      <c r="F346" s="43" t="s">
        <v>12</v>
      </c>
      <c r="G346" s="4" t="s">
        <v>779</v>
      </c>
      <c r="H346" s="10"/>
      <c r="I346" s="10"/>
      <c r="J346" s="10"/>
      <c r="K346" s="10"/>
    </row>
    <row r="347" ht="30.0" customHeight="1">
      <c r="A347" s="4" t="s">
        <v>558</v>
      </c>
      <c r="B347" s="5" t="s">
        <v>559</v>
      </c>
      <c r="C347" s="6">
        <v>7991.6</v>
      </c>
      <c r="D347" s="15" t="s">
        <v>780</v>
      </c>
      <c r="E347" s="48" t="s">
        <v>781</v>
      </c>
      <c r="F347" s="50" t="s">
        <v>12</v>
      </c>
      <c r="G347" s="4" t="s">
        <v>13</v>
      </c>
      <c r="H347" s="10"/>
      <c r="I347" s="10"/>
      <c r="J347" s="10"/>
      <c r="K347" s="10"/>
    </row>
    <row r="348" ht="30.0" customHeight="1">
      <c r="A348" s="4" t="s">
        <v>653</v>
      </c>
      <c r="B348" s="27" t="s">
        <v>654</v>
      </c>
      <c r="C348" s="28">
        <v>216125.14</v>
      </c>
      <c r="D348" s="29" t="s">
        <v>782</v>
      </c>
      <c r="E348" s="51" t="s">
        <v>783</v>
      </c>
      <c r="F348" s="44" t="s">
        <v>12</v>
      </c>
      <c r="G348" s="30" t="s">
        <v>779</v>
      </c>
      <c r="H348" s="10"/>
      <c r="I348" s="10"/>
      <c r="J348" s="10"/>
      <c r="K348" s="10"/>
    </row>
    <row r="349" ht="30.0" customHeight="1">
      <c r="A349" s="4" t="s">
        <v>204</v>
      </c>
      <c r="B349" s="27" t="s">
        <v>205</v>
      </c>
      <c r="C349" s="28">
        <v>120000.0</v>
      </c>
      <c r="D349" s="29" t="s">
        <v>784</v>
      </c>
      <c r="E349" s="51" t="s">
        <v>785</v>
      </c>
      <c r="F349" s="44" t="s">
        <v>12</v>
      </c>
      <c r="G349" s="30" t="s">
        <v>786</v>
      </c>
      <c r="H349" s="10"/>
      <c r="I349" s="10"/>
      <c r="J349" s="10"/>
      <c r="K349" s="10"/>
    </row>
    <row r="350" ht="30.0" customHeight="1">
      <c r="A350" s="32" t="s">
        <v>79</v>
      </c>
      <c r="B350" s="33" t="s">
        <v>80</v>
      </c>
      <c r="C350" s="34">
        <v>126735.98</v>
      </c>
      <c r="D350" s="35" t="s">
        <v>787</v>
      </c>
      <c r="E350" s="53" t="s">
        <v>788</v>
      </c>
      <c r="F350" s="45" t="s">
        <v>12</v>
      </c>
      <c r="G350" s="36" t="s">
        <v>171</v>
      </c>
      <c r="H350" s="10"/>
      <c r="I350" s="10"/>
      <c r="J350" s="10"/>
      <c r="K350" s="10"/>
    </row>
    <row r="351" ht="30.0" customHeight="1">
      <c r="A351" s="32" t="s">
        <v>554</v>
      </c>
      <c r="B351" s="33" t="s">
        <v>555</v>
      </c>
      <c r="C351" s="34">
        <v>2726.65</v>
      </c>
      <c r="D351" s="35" t="s">
        <v>789</v>
      </c>
      <c r="E351" s="53" t="s">
        <v>790</v>
      </c>
      <c r="F351" s="45" t="s">
        <v>12</v>
      </c>
      <c r="G351" s="36" t="s">
        <v>171</v>
      </c>
      <c r="H351" s="10"/>
      <c r="I351" s="10"/>
      <c r="J351" s="10"/>
      <c r="K351" s="10"/>
    </row>
    <row r="352" ht="30.0" customHeight="1">
      <c r="A352" s="4" t="s">
        <v>93</v>
      </c>
      <c r="B352" s="5" t="s">
        <v>94</v>
      </c>
      <c r="C352" s="6">
        <v>1266.33</v>
      </c>
      <c r="D352" s="15" t="s">
        <v>791</v>
      </c>
      <c r="E352" s="48" t="s">
        <v>792</v>
      </c>
      <c r="F352" s="50" t="s">
        <v>12</v>
      </c>
      <c r="G352" s="4" t="s">
        <v>574</v>
      </c>
      <c r="H352" s="46" t="s">
        <v>435</v>
      </c>
      <c r="I352" s="10"/>
      <c r="J352" s="10"/>
      <c r="K352" s="10"/>
    </row>
    <row r="353" ht="30.0" customHeight="1">
      <c r="A353" s="4" t="s">
        <v>93</v>
      </c>
      <c r="B353" s="5" t="s">
        <v>94</v>
      </c>
      <c r="C353" s="6">
        <v>1744.67</v>
      </c>
      <c r="D353" s="15" t="s">
        <v>791</v>
      </c>
      <c r="E353" s="48" t="s">
        <v>792</v>
      </c>
      <c r="F353" s="50" t="s">
        <v>12</v>
      </c>
      <c r="G353" s="4" t="s">
        <v>107</v>
      </c>
      <c r="H353" s="46" t="s">
        <v>435</v>
      </c>
      <c r="I353" s="10"/>
      <c r="J353" s="10"/>
      <c r="K353" s="10"/>
    </row>
    <row r="354" ht="30.0" customHeight="1">
      <c r="A354" s="4" t="s">
        <v>57</v>
      </c>
      <c r="B354" s="5" t="s">
        <v>58</v>
      </c>
      <c r="C354" s="6">
        <v>11172.2</v>
      </c>
      <c r="D354" s="15" t="s">
        <v>793</v>
      </c>
      <c r="E354" s="48" t="s">
        <v>794</v>
      </c>
      <c r="F354" s="50" t="s">
        <v>12</v>
      </c>
      <c r="G354" s="4" t="s">
        <v>107</v>
      </c>
      <c r="H354" s="46" t="s">
        <v>435</v>
      </c>
      <c r="I354" s="10"/>
      <c r="J354" s="10"/>
      <c r="K354" s="10"/>
    </row>
    <row r="355" ht="30.0" customHeight="1">
      <c r="A355" s="4" t="s">
        <v>103</v>
      </c>
      <c r="B355" s="5" t="s">
        <v>104</v>
      </c>
      <c r="C355" s="6">
        <v>2500.0</v>
      </c>
      <c r="D355" s="15" t="s">
        <v>795</v>
      </c>
      <c r="E355" s="48" t="s">
        <v>796</v>
      </c>
      <c r="F355" s="43" t="s">
        <v>12</v>
      </c>
      <c r="G355" s="4" t="s">
        <v>107</v>
      </c>
      <c r="H355" s="46" t="s">
        <v>435</v>
      </c>
      <c r="I355" s="10"/>
      <c r="J355" s="10"/>
      <c r="K355" s="10"/>
    </row>
    <row r="356" ht="30.0" customHeight="1">
      <c r="A356" s="4" t="s">
        <v>108</v>
      </c>
      <c r="B356" s="5" t="s">
        <v>109</v>
      </c>
      <c r="C356" s="6">
        <v>5037.0</v>
      </c>
      <c r="D356" s="15" t="s">
        <v>797</v>
      </c>
      <c r="E356" s="48" t="s">
        <v>798</v>
      </c>
      <c r="F356" s="43" t="s">
        <v>12</v>
      </c>
      <c r="G356" s="4" t="s">
        <v>107</v>
      </c>
      <c r="H356" s="46" t="s">
        <v>435</v>
      </c>
      <c r="I356" s="10"/>
      <c r="J356" s="10"/>
      <c r="K356" s="10"/>
    </row>
    <row r="357" ht="30.0" customHeight="1">
      <c r="A357" s="4" t="s">
        <v>117</v>
      </c>
      <c r="B357" s="5" t="s">
        <v>118</v>
      </c>
      <c r="C357" s="6">
        <v>4697.0</v>
      </c>
      <c r="D357" s="15" t="s">
        <v>799</v>
      </c>
      <c r="E357" s="48" t="s">
        <v>800</v>
      </c>
      <c r="F357" s="43" t="s">
        <v>12</v>
      </c>
      <c r="G357" s="4" t="s">
        <v>107</v>
      </c>
      <c r="H357" s="46" t="s">
        <v>435</v>
      </c>
      <c r="I357" s="10"/>
      <c r="J357" s="10"/>
      <c r="K357" s="10"/>
    </row>
    <row r="358" ht="30.0" customHeight="1">
      <c r="A358" s="4" t="s">
        <v>301</v>
      </c>
      <c r="B358" s="5" t="s">
        <v>302</v>
      </c>
      <c r="C358" s="6">
        <v>8771.2</v>
      </c>
      <c r="D358" s="15" t="s">
        <v>801</v>
      </c>
      <c r="E358" s="48" t="s">
        <v>802</v>
      </c>
      <c r="F358" s="43" t="s">
        <v>12</v>
      </c>
      <c r="G358" s="4" t="s">
        <v>107</v>
      </c>
      <c r="H358" s="46" t="s">
        <v>435</v>
      </c>
      <c r="I358" s="10"/>
      <c r="J358" s="10"/>
      <c r="K358" s="10"/>
    </row>
    <row r="359" ht="30.0" customHeight="1">
      <c r="A359" s="4" t="s">
        <v>428</v>
      </c>
      <c r="B359" s="5" t="s">
        <v>429</v>
      </c>
      <c r="C359" s="6">
        <v>618962.63</v>
      </c>
      <c r="D359" s="15" t="s">
        <v>803</v>
      </c>
      <c r="E359" s="48" t="s">
        <v>804</v>
      </c>
      <c r="F359" s="43" t="s">
        <v>12</v>
      </c>
      <c r="G359" s="4" t="s">
        <v>432</v>
      </c>
      <c r="H359" s="10"/>
      <c r="I359" s="10"/>
      <c r="J359" s="10"/>
      <c r="K359" s="10"/>
    </row>
    <row r="360" ht="30.0" customHeight="1">
      <c r="A360" s="4" t="s">
        <v>428</v>
      </c>
      <c r="B360" s="5" t="s">
        <v>429</v>
      </c>
      <c r="C360" s="6">
        <v>702120.45</v>
      </c>
      <c r="D360" s="15" t="s">
        <v>803</v>
      </c>
      <c r="E360" s="48" t="s">
        <v>805</v>
      </c>
      <c r="F360" s="43" t="s">
        <v>12</v>
      </c>
      <c r="G360" s="4" t="s">
        <v>387</v>
      </c>
      <c r="H360" s="10"/>
      <c r="I360" s="10"/>
      <c r="J360" s="10"/>
      <c r="K360" s="10"/>
    </row>
    <row r="361" ht="30.0" customHeight="1">
      <c r="A361" s="4" t="s">
        <v>806</v>
      </c>
      <c r="B361" s="5" t="s">
        <v>64</v>
      </c>
      <c r="C361" s="6">
        <v>169477.34</v>
      </c>
      <c r="D361" s="15" t="s">
        <v>807</v>
      </c>
      <c r="E361" s="48" t="s">
        <v>805</v>
      </c>
      <c r="F361" s="43" t="s">
        <v>12</v>
      </c>
      <c r="G361" s="4" t="s">
        <v>749</v>
      </c>
      <c r="H361" s="10"/>
      <c r="I361" s="10"/>
      <c r="J361" s="10"/>
      <c r="K361" s="10"/>
    </row>
    <row r="362" ht="30.0" customHeight="1">
      <c r="A362" s="4" t="s">
        <v>89</v>
      </c>
      <c r="B362" s="5" t="s">
        <v>90</v>
      </c>
      <c r="C362" s="6">
        <v>6494.03</v>
      </c>
      <c r="D362" s="15" t="s">
        <v>808</v>
      </c>
      <c r="E362" s="48" t="s">
        <v>809</v>
      </c>
      <c r="F362" s="43" t="s">
        <v>12</v>
      </c>
      <c r="G362" s="4" t="s">
        <v>13</v>
      </c>
      <c r="H362" s="10"/>
      <c r="I362" s="10"/>
      <c r="J362" s="10"/>
      <c r="K362" s="10"/>
    </row>
    <row r="363" ht="30.0" customHeight="1">
      <c r="A363" s="4" t="s">
        <v>501</v>
      </c>
      <c r="B363" s="5" t="s">
        <v>502</v>
      </c>
      <c r="C363" s="6">
        <v>650036.26</v>
      </c>
      <c r="D363" s="15" t="s">
        <v>810</v>
      </c>
      <c r="E363" s="48" t="s">
        <v>811</v>
      </c>
      <c r="F363" s="43" t="s">
        <v>12</v>
      </c>
      <c r="G363" s="4" t="s">
        <v>749</v>
      </c>
      <c r="H363" s="10"/>
      <c r="I363" s="10"/>
      <c r="J363" s="10"/>
      <c r="K363" s="10"/>
    </row>
    <row r="364" ht="30.0" customHeight="1">
      <c r="A364" s="4" t="s">
        <v>257</v>
      </c>
      <c r="B364" s="5" t="s">
        <v>258</v>
      </c>
      <c r="C364" s="6">
        <v>70906.23</v>
      </c>
      <c r="D364" s="15" t="s">
        <v>812</v>
      </c>
      <c r="E364" s="48" t="s">
        <v>813</v>
      </c>
      <c r="F364" s="43" t="s">
        <v>12</v>
      </c>
      <c r="G364" s="4" t="s">
        <v>171</v>
      </c>
      <c r="H364" s="10"/>
      <c r="I364" s="10"/>
      <c r="J364" s="10"/>
      <c r="K364" s="10"/>
    </row>
    <row r="365" ht="30.0" customHeight="1">
      <c r="A365" s="4" t="s">
        <v>153</v>
      </c>
      <c r="B365" s="5" t="s">
        <v>154</v>
      </c>
      <c r="C365" s="6">
        <v>8175.93</v>
      </c>
      <c r="D365" s="15" t="s">
        <v>814</v>
      </c>
      <c r="E365" s="48" t="s">
        <v>815</v>
      </c>
      <c r="F365" s="50" t="s">
        <v>12</v>
      </c>
      <c r="G365" s="4" t="s">
        <v>171</v>
      </c>
      <c r="H365" s="10"/>
      <c r="I365" s="10"/>
      <c r="J365" s="10"/>
      <c r="K365" s="10"/>
    </row>
    <row r="366" ht="30.0" customHeight="1">
      <c r="A366" s="4" t="s">
        <v>554</v>
      </c>
      <c r="B366" s="5" t="s">
        <v>555</v>
      </c>
      <c r="C366" s="6">
        <v>3822.78</v>
      </c>
      <c r="D366" s="15" t="s">
        <v>816</v>
      </c>
      <c r="E366" s="48" t="s">
        <v>817</v>
      </c>
      <c r="F366" s="43" t="s">
        <v>12</v>
      </c>
      <c r="G366" s="4" t="s">
        <v>171</v>
      </c>
      <c r="H366" s="10"/>
      <c r="I366" s="10"/>
      <c r="J366" s="10"/>
      <c r="K366" s="10"/>
    </row>
    <row r="367" ht="30.0" customHeight="1">
      <c r="A367" s="4" t="s">
        <v>14</v>
      </c>
      <c r="B367" s="5" t="s">
        <v>15</v>
      </c>
      <c r="C367" s="6">
        <v>108796.33</v>
      </c>
      <c r="D367" s="15" t="s">
        <v>818</v>
      </c>
      <c r="E367" s="48" t="s">
        <v>819</v>
      </c>
      <c r="F367" s="43" t="s">
        <v>12</v>
      </c>
      <c r="G367" s="4" t="s">
        <v>325</v>
      </c>
      <c r="H367" s="10"/>
      <c r="I367" s="10"/>
      <c r="J367" s="10"/>
      <c r="K367" s="10"/>
    </row>
    <row r="368" ht="30.0" customHeight="1">
      <c r="A368" s="4" t="s">
        <v>23</v>
      </c>
      <c r="B368" s="5" t="s">
        <v>24</v>
      </c>
      <c r="C368" s="6">
        <v>235029.79</v>
      </c>
      <c r="D368" s="15" t="s">
        <v>820</v>
      </c>
      <c r="E368" s="48" t="s">
        <v>821</v>
      </c>
      <c r="F368" s="50" t="s">
        <v>12</v>
      </c>
      <c r="G368" s="4" t="s">
        <v>66</v>
      </c>
      <c r="H368" s="10"/>
      <c r="I368" s="10"/>
      <c r="J368" s="10"/>
      <c r="K368" s="10"/>
    </row>
    <row r="369" ht="30.0" customHeight="1">
      <c r="A369" s="4" t="s">
        <v>822</v>
      </c>
      <c r="B369" s="5" t="s">
        <v>823</v>
      </c>
      <c r="C369" s="6">
        <v>51536.31</v>
      </c>
      <c r="D369" s="15" t="s">
        <v>824</v>
      </c>
      <c r="E369" s="48" t="s">
        <v>825</v>
      </c>
      <c r="F369" s="50" t="s">
        <v>12</v>
      </c>
      <c r="G369" s="4" t="s">
        <v>66</v>
      </c>
      <c r="H369" s="10"/>
      <c r="I369" s="10"/>
      <c r="J369" s="10"/>
      <c r="K369" s="10"/>
    </row>
    <row r="370" ht="30.0" customHeight="1">
      <c r="A370" s="4" t="s">
        <v>826</v>
      </c>
      <c r="B370" s="5" t="s">
        <v>827</v>
      </c>
      <c r="C370" s="6">
        <v>62931.79</v>
      </c>
      <c r="D370" s="15" t="s">
        <v>828</v>
      </c>
      <c r="E370" s="48" t="s">
        <v>829</v>
      </c>
      <c r="F370" s="50" t="s">
        <v>12</v>
      </c>
      <c r="G370" s="4" t="s">
        <v>749</v>
      </c>
      <c r="H370" s="10"/>
      <c r="I370" s="10"/>
      <c r="J370" s="10"/>
      <c r="K370" s="10"/>
    </row>
    <row r="371" ht="30.0" customHeight="1">
      <c r="A371" s="4" t="s">
        <v>93</v>
      </c>
      <c r="B371" s="5" t="s">
        <v>94</v>
      </c>
      <c r="C371" s="6">
        <v>1795.84</v>
      </c>
      <c r="D371" s="15" t="s">
        <v>830</v>
      </c>
      <c r="E371" s="48" t="s">
        <v>831</v>
      </c>
      <c r="F371" s="50" t="s">
        <v>12</v>
      </c>
      <c r="G371" s="4" t="s">
        <v>107</v>
      </c>
      <c r="H371" s="46" t="s">
        <v>435</v>
      </c>
      <c r="I371" s="10"/>
      <c r="J371" s="10"/>
      <c r="K371" s="10"/>
    </row>
    <row r="372" ht="30.0" customHeight="1">
      <c r="A372" s="4" t="s">
        <v>114</v>
      </c>
      <c r="B372" s="5" t="s">
        <v>115</v>
      </c>
      <c r="C372" s="6">
        <v>439.2</v>
      </c>
      <c r="D372" s="15" t="s">
        <v>832</v>
      </c>
      <c r="E372" s="48" t="s">
        <v>833</v>
      </c>
      <c r="F372" s="50" t="s">
        <v>12</v>
      </c>
      <c r="G372" s="4" t="s">
        <v>107</v>
      </c>
      <c r="H372" s="46" t="s">
        <v>435</v>
      </c>
      <c r="I372" s="10"/>
      <c r="J372" s="10"/>
      <c r="K372" s="10"/>
    </row>
    <row r="373" ht="30.0" customHeight="1">
      <c r="A373" s="4" t="s">
        <v>86</v>
      </c>
      <c r="B373" s="5" t="s">
        <v>87</v>
      </c>
      <c r="C373" s="6">
        <v>3000.0</v>
      </c>
      <c r="D373" s="15" t="s">
        <v>834</v>
      </c>
      <c r="E373" s="48" t="s">
        <v>835</v>
      </c>
      <c r="F373" s="50" t="s">
        <v>12</v>
      </c>
      <c r="G373" s="4" t="s">
        <v>107</v>
      </c>
      <c r="H373" s="46" t="s">
        <v>435</v>
      </c>
      <c r="I373" s="10"/>
      <c r="J373" s="10"/>
      <c r="K373" s="10"/>
    </row>
    <row r="374" ht="30.0" customHeight="1">
      <c r="A374" s="4" t="s">
        <v>117</v>
      </c>
      <c r="B374" s="5" t="s">
        <v>168</v>
      </c>
      <c r="C374" s="6">
        <v>3086.6</v>
      </c>
      <c r="D374" s="15" t="s">
        <v>836</v>
      </c>
      <c r="E374" s="48" t="s">
        <v>837</v>
      </c>
      <c r="F374" s="50" t="s">
        <v>12</v>
      </c>
      <c r="G374" s="4" t="s">
        <v>107</v>
      </c>
      <c r="H374" s="46" t="s">
        <v>435</v>
      </c>
      <c r="I374" s="10"/>
      <c r="J374" s="10"/>
      <c r="K374" s="10"/>
    </row>
    <row r="375" ht="30.0" customHeight="1">
      <c r="A375" s="4" t="s">
        <v>167</v>
      </c>
      <c r="B375" s="5" t="s">
        <v>168</v>
      </c>
      <c r="C375" s="6">
        <v>5877491.73</v>
      </c>
      <c r="D375" s="15" t="s">
        <v>838</v>
      </c>
      <c r="E375" s="48" t="s">
        <v>839</v>
      </c>
      <c r="F375" s="50" t="s">
        <v>12</v>
      </c>
      <c r="G375" s="4" t="s">
        <v>387</v>
      </c>
      <c r="H375" s="10"/>
      <c r="I375" s="10"/>
      <c r="J375" s="10"/>
      <c r="K375" s="10"/>
    </row>
    <row r="376" ht="30.0" customHeight="1">
      <c r="A376" s="49" t="s">
        <v>308</v>
      </c>
      <c r="B376" s="5" t="s">
        <v>309</v>
      </c>
      <c r="C376" s="6">
        <v>40000.0</v>
      </c>
      <c r="D376" s="15" t="s">
        <v>840</v>
      </c>
      <c r="E376" s="48" t="s">
        <v>841</v>
      </c>
      <c r="F376" s="50" t="s">
        <v>12</v>
      </c>
      <c r="G376" s="4" t="s">
        <v>786</v>
      </c>
      <c r="H376" s="10"/>
      <c r="I376" s="10"/>
      <c r="J376" s="10"/>
      <c r="K376" s="10"/>
    </row>
    <row r="377" ht="30.0" customHeight="1">
      <c r="A377" s="4" t="s">
        <v>295</v>
      </c>
      <c r="B377" s="27" t="s">
        <v>296</v>
      </c>
      <c r="C377" s="28">
        <v>5400.0</v>
      </c>
      <c r="D377" s="29" t="s">
        <v>842</v>
      </c>
      <c r="E377" s="51" t="s">
        <v>843</v>
      </c>
      <c r="F377" s="52" t="s">
        <v>12</v>
      </c>
      <c r="G377" s="30" t="s">
        <v>235</v>
      </c>
      <c r="H377" s="10"/>
      <c r="I377" s="10"/>
      <c r="J377" s="10"/>
      <c r="K377" s="10"/>
    </row>
    <row r="378" ht="30.0" customHeight="1">
      <c r="A378" s="32" t="s">
        <v>199</v>
      </c>
      <c r="B378" s="33" t="s">
        <v>200</v>
      </c>
      <c r="C378" s="34">
        <v>19800.0</v>
      </c>
      <c r="D378" s="35" t="s">
        <v>844</v>
      </c>
      <c r="E378" s="53" t="s">
        <v>845</v>
      </c>
      <c r="F378" s="54" t="s">
        <v>12</v>
      </c>
      <c r="G378" s="36" t="s">
        <v>235</v>
      </c>
      <c r="H378" s="10"/>
      <c r="I378" s="10"/>
      <c r="J378" s="10"/>
      <c r="K378" s="10"/>
    </row>
    <row r="379" ht="30.0" customHeight="1">
      <c r="A379" s="32" t="s">
        <v>44</v>
      </c>
      <c r="B379" s="33" t="s">
        <v>45</v>
      </c>
      <c r="C379" s="34">
        <v>21600.0</v>
      </c>
      <c r="D379" s="35" t="s">
        <v>846</v>
      </c>
      <c r="E379" s="53" t="s">
        <v>847</v>
      </c>
      <c r="F379" s="54" t="s">
        <v>12</v>
      </c>
      <c r="G379" s="36" t="s">
        <v>235</v>
      </c>
      <c r="H379" s="10"/>
      <c r="I379" s="10"/>
      <c r="J379" s="10"/>
      <c r="K379" s="10"/>
    </row>
    <row r="380" ht="30.0" customHeight="1">
      <c r="A380" s="32" t="s">
        <v>228</v>
      </c>
      <c r="B380" s="33" t="s">
        <v>229</v>
      </c>
      <c r="C380" s="34">
        <v>10800.0</v>
      </c>
      <c r="D380" s="35" t="s">
        <v>848</v>
      </c>
      <c r="E380" s="53" t="s">
        <v>849</v>
      </c>
      <c r="F380" s="54" t="s">
        <v>12</v>
      </c>
      <c r="G380" s="36" t="s">
        <v>235</v>
      </c>
      <c r="H380" s="10"/>
      <c r="I380" s="10"/>
      <c r="J380" s="10"/>
      <c r="K380" s="10"/>
    </row>
    <row r="381" ht="30.0" customHeight="1">
      <c r="A381" s="32" t="s">
        <v>167</v>
      </c>
      <c r="B381" s="33" t="s">
        <v>168</v>
      </c>
      <c r="C381" s="34">
        <v>10800.0</v>
      </c>
      <c r="D381" s="35" t="s">
        <v>850</v>
      </c>
      <c r="E381" s="53" t="s">
        <v>851</v>
      </c>
      <c r="F381" s="54" t="s">
        <v>12</v>
      </c>
      <c r="G381" s="36" t="s">
        <v>248</v>
      </c>
      <c r="H381" s="10"/>
      <c r="I381" s="10"/>
      <c r="J381" s="10"/>
      <c r="K381" s="10"/>
    </row>
    <row r="382" ht="30.0" customHeight="1">
      <c r="A382" s="32" t="s">
        <v>199</v>
      </c>
      <c r="B382" s="33" t="s">
        <v>200</v>
      </c>
      <c r="C382" s="34">
        <v>21600.0</v>
      </c>
      <c r="D382" s="35" t="s">
        <v>852</v>
      </c>
      <c r="E382" s="53" t="s">
        <v>853</v>
      </c>
      <c r="F382" s="54" t="s">
        <v>12</v>
      </c>
      <c r="G382" s="36" t="s">
        <v>248</v>
      </c>
      <c r="H382" s="10"/>
      <c r="I382" s="10"/>
      <c r="J382" s="10"/>
      <c r="K382" s="10"/>
    </row>
    <row r="383" ht="30.0" customHeight="1">
      <c r="A383" s="32" t="s">
        <v>286</v>
      </c>
      <c r="B383" s="33" t="s">
        <v>287</v>
      </c>
      <c r="C383" s="34">
        <v>21600.0</v>
      </c>
      <c r="D383" s="35" t="s">
        <v>854</v>
      </c>
      <c r="E383" s="53" t="s">
        <v>855</v>
      </c>
      <c r="F383" s="54" t="s">
        <v>12</v>
      </c>
      <c r="G383" s="36" t="s">
        <v>248</v>
      </c>
      <c r="H383" s="10"/>
      <c r="I383" s="10"/>
      <c r="J383" s="10"/>
      <c r="K383" s="10"/>
    </row>
    <row r="384" ht="30.0" customHeight="1">
      <c r="A384" s="32" t="s">
        <v>23</v>
      </c>
      <c r="B384" s="33" t="s">
        <v>24</v>
      </c>
      <c r="C384" s="34">
        <v>21600.0</v>
      </c>
      <c r="D384" s="35" t="s">
        <v>856</v>
      </c>
      <c r="E384" s="53" t="s">
        <v>857</v>
      </c>
      <c r="F384" s="54" t="s">
        <v>12</v>
      </c>
      <c r="G384" s="36" t="s">
        <v>248</v>
      </c>
      <c r="H384" s="10"/>
      <c r="I384" s="10"/>
      <c r="J384" s="10"/>
      <c r="K384" s="10"/>
    </row>
    <row r="385" ht="30.0" customHeight="1">
      <c r="A385" s="32" t="s">
        <v>9</v>
      </c>
      <c r="B385" s="33" t="s">
        <v>10</v>
      </c>
      <c r="C385" s="34">
        <v>21600.0</v>
      </c>
      <c r="D385" s="35" t="s">
        <v>858</v>
      </c>
      <c r="E385" s="53" t="s">
        <v>859</v>
      </c>
      <c r="F385" s="54" t="s">
        <v>12</v>
      </c>
      <c r="G385" s="36" t="s">
        <v>248</v>
      </c>
      <c r="H385" s="10"/>
      <c r="I385" s="10"/>
      <c r="J385" s="10"/>
      <c r="K385" s="10"/>
    </row>
    <row r="386" ht="30.0" customHeight="1">
      <c r="A386" s="32" t="s">
        <v>204</v>
      </c>
      <c r="B386" s="33" t="s">
        <v>205</v>
      </c>
      <c r="C386" s="34">
        <v>21600.0</v>
      </c>
      <c r="D386" s="35" t="s">
        <v>860</v>
      </c>
      <c r="E386" s="53" t="s">
        <v>861</v>
      </c>
      <c r="F386" s="54" t="s">
        <v>12</v>
      </c>
      <c r="G386" s="36" t="s">
        <v>248</v>
      </c>
      <c r="H386" s="10"/>
      <c r="I386" s="10"/>
      <c r="J386" s="10"/>
      <c r="K386" s="10"/>
    </row>
    <row r="387" ht="30.0" customHeight="1">
      <c r="A387" s="32" t="s">
        <v>44</v>
      </c>
      <c r="B387" s="33" t="s">
        <v>45</v>
      </c>
      <c r="C387" s="34">
        <v>21600.0</v>
      </c>
      <c r="D387" s="35" t="s">
        <v>862</v>
      </c>
      <c r="E387" s="53" t="s">
        <v>863</v>
      </c>
      <c r="F387" s="54" t="s">
        <v>12</v>
      </c>
      <c r="G387" s="36" t="s">
        <v>248</v>
      </c>
      <c r="H387" s="10"/>
      <c r="I387" s="10"/>
      <c r="J387" s="10"/>
      <c r="K387" s="10"/>
    </row>
    <row r="388" ht="30.0" customHeight="1">
      <c r="A388" s="32" t="s">
        <v>228</v>
      </c>
      <c r="B388" s="33" t="s">
        <v>229</v>
      </c>
      <c r="C388" s="34">
        <v>21600.0</v>
      </c>
      <c r="D388" s="35" t="s">
        <v>864</v>
      </c>
      <c r="E388" s="53" t="s">
        <v>865</v>
      </c>
      <c r="F388" s="54" t="s">
        <v>12</v>
      </c>
      <c r="G388" s="36" t="s">
        <v>248</v>
      </c>
      <c r="H388" s="10"/>
      <c r="I388" s="10"/>
      <c r="J388" s="10"/>
      <c r="K388" s="10"/>
    </row>
    <row r="389" ht="30.0" customHeight="1">
      <c r="A389" s="4" t="s">
        <v>204</v>
      </c>
      <c r="B389" s="27" t="s">
        <v>205</v>
      </c>
      <c r="C389" s="28">
        <v>346637.53</v>
      </c>
      <c r="D389" s="29" t="s">
        <v>866</v>
      </c>
      <c r="E389" s="51" t="s">
        <v>867</v>
      </c>
      <c r="F389" s="52" t="s">
        <v>12</v>
      </c>
      <c r="G389" s="30" t="s">
        <v>387</v>
      </c>
      <c r="H389" s="10"/>
      <c r="I389" s="10"/>
      <c r="J389" s="10"/>
      <c r="K389" s="10"/>
    </row>
    <row r="390" ht="30.0" customHeight="1">
      <c r="A390" s="32" t="s">
        <v>79</v>
      </c>
      <c r="B390" s="33" t="s">
        <v>80</v>
      </c>
      <c r="C390" s="34">
        <v>720565.01</v>
      </c>
      <c r="D390" s="35" t="s">
        <v>868</v>
      </c>
      <c r="E390" s="53" t="s">
        <v>869</v>
      </c>
      <c r="F390" s="54" t="s">
        <v>12</v>
      </c>
      <c r="G390" s="36" t="s">
        <v>387</v>
      </c>
      <c r="H390" s="10"/>
      <c r="I390" s="10"/>
      <c r="J390" s="10"/>
      <c r="K390" s="10"/>
    </row>
    <row r="391" ht="30.0" customHeight="1">
      <c r="A391" s="4" t="s">
        <v>870</v>
      </c>
      <c r="B391" s="27" t="s">
        <v>871</v>
      </c>
      <c r="C391" s="28">
        <v>12600.0</v>
      </c>
      <c r="D391" s="29" t="s">
        <v>872</v>
      </c>
      <c r="E391" s="51" t="s">
        <v>873</v>
      </c>
      <c r="F391" s="52" t="s">
        <v>12</v>
      </c>
      <c r="G391" s="30" t="s">
        <v>874</v>
      </c>
      <c r="H391" s="10"/>
      <c r="I391" s="10"/>
      <c r="J391" s="10"/>
      <c r="K391" s="10"/>
    </row>
    <row r="392" ht="30.0" customHeight="1">
      <c r="A392" s="32" t="s">
        <v>653</v>
      </c>
      <c r="B392" s="33" t="s">
        <v>654</v>
      </c>
      <c r="C392" s="34">
        <v>12600.0</v>
      </c>
      <c r="D392" s="35" t="s">
        <v>875</v>
      </c>
      <c r="E392" s="53" t="s">
        <v>876</v>
      </c>
      <c r="F392" s="54" t="s">
        <v>12</v>
      </c>
      <c r="G392" s="36" t="s">
        <v>874</v>
      </c>
      <c r="H392" s="10"/>
      <c r="I392" s="10"/>
      <c r="J392" s="10"/>
      <c r="K392" s="10"/>
    </row>
    <row r="393" ht="30.0" customHeight="1">
      <c r="A393" s="32" t="s">
        <v>422</v>
      </c>
      <c r="B393" s="33" t="s">
        <v>423</v>
      </c>
      <c r="C393" s="34">
        <v>7181.72</v>
      </c>
      <c r="D393" s="35" t="s">
        <v>877</v>
      </c>
      <c r="E393" s="53" t="s">
        <v>878</v>
      </c>
      <c r="F393" s="54" t="s">
        <v>12</v>
      </c>
      <c r="G393" s="36" t="s">
        <v>874</v>
      </c>
      <c r="H393" s="10"/>
      <c r="I393" s="10"/>
      <c r="J393" s="10"/>
      <c r="K393" s="10"/>
    </row>
    <row r="394" ht="30.0" customHeight="1">
      <c r="A394" s="32" t="s">
        <v>86</v>
      </c>
      <c r="B394" s="33" t="s">
        <v>87</v>
      </c>
      <c r="C394" s="34">
        <v>10800.0</v>
      </c>
      <c r="D394" s="35" t="s">
        <v>879</v>
      </c>
      <c r="E394" s="53" t="s">
        <v>880</v>
      </c>
      <c r="F394" s="54" t="s">
        <v>12</v>
      </c>
      <c r="G394" s="36" t="s">
        <v>874</v>
      </c>
      <c r="H394" s="10"/>
      <c r="I394" s="10"/>
      <c r="J394" s="10"/>
      <c r="K394" s="10"/>
    </row>
    <row r="395" ht="30.0" customHeight="1">
      <c r="A395" s="32" t="s">
        <v>199</v>
      </c>
      <c r="B395" s="33" t="s">
        <v>200</v>
      </c>
      <c r="C395" s="34">
        <v>21600.0</v>
      </c>
      <c r="D395" s="35" t="s">
        <v>881</v>
      </c>
      <c r="E395" s="53" t="s">
        <v>882</v>
      </c>
      <c r="F395" s="54" t="s">
        <v>12</v>
      </c>
      <c r="G395" s="36" t="s">
        <v>874</v>
      </c>
      <c r="H395" s="10"/>
      <c r="I395" s="10"/>
      <c r="J395" s="10"/>
      <c r="K395" s="10"/>
    </row>
    <row r="396" ht="30.0" customHeight="1">
      <c r="A396" s="32" t="s">
        <v>23</v>
      </c>
      <c r="B396" s="33" t="s">
        <v>24</v>
      </c>
      <c r="C396" s="34">
        <v>21600.0</v>
      </c>
      <c r="D396" s="35" t="s">
        <v>883</v>
      </c>
      <c r="E396" s="53" t="s">
        <v>884</v>
      </c>
      <c r="F396" s="54" t="s">
        <v>12</v>
      </c>
      <c r="G396" s="36" t="s">
        <v>874</v>
      </c>
      <c r="H396" s="10"/>
      <c r="I396" s="10"/>
      <c r="J396" s="10"/>
      <c r="K396" s="10"/>
    </row>
    <row r="397" ht="30.0" customHeight="1">
      <c r="A397" s="32" t="s">
        <v>304</v>
      </c>
      <c r="B397" s="33" t="s">
        <v>305</v>
      </c>
      <c r="C397" s="34">
        <v>10800.0</v>
      </c>
      <c r="D397" s="35" t="s">
        <v>885</v>
      </c>
      <c r="E397" s="53" t="s">
        <v>306</v>
      </c>
      <c r="F397" s="54" t="s">
        <v>12</v>
      </c>
      <c r="G397" s="36" t="s">
        <v>874</v>
      </c>
      <c r="H397" s="10"/>
      <c r="I397" s="10"/>
      <c r="J397" s="10"/>
      <c r="K397" s="10"/>
    </row>
    <row r="398" ht="30.0" customHeight="1">
      <c r="A398" s="32" t="s">
        <v>153</v>
      </c>
      <c r="B398" s="33" t="s">
        <v>154</v>
      </c>
      <c r="C398" s="34">
        <v>21281.44</v>
      </c>
      <c r="D398" s="35" t="s">
        <v>886</v>
      </c>
      <c r="E398" s="53" t="s">
        <v>887</v>
      </c>
      <c r="F398" s="54" t="s">
        <v>12</v>
      </c>
      <c r="G398" s="36" t="s">
        <v>874</v>
      </c>
      <c r="H398" s="10"/>
      <c r="I398" s="10"/>
      <c r="J398" s="10"/>
      <c r="K398" s="10"/>
    </row>
    <row r="399" ht="30.0" customHeight="1">
      <c r="A399" s="32" t="s">
        <v>167</v>
      </c>
      <c r="B399" s="33" t="s">
        <v>168</v>
      </c>
      <c r="C399" s="34">
        <v>21600.0</v>
      </c>
      <c r="D399" s="35" t="s">
        <v>888</v>
      </c>
      <c r="E399" s="53" t="s">
        <v>889</v>
      </c>
      <c r="F399" s="54" t="s">
        <v>12</v>
      </c>
      <c r="G399" s="36" t="s">
        <v>874</v>
      </c>
      <c r="H399" s="10"/>
      <c r="I399" s="10"/>
      <c r="J399" s="10"/>
      <c r="K399" s="10"/>
    </row>
    <row r="400" ht="30.0" customHeight="1">
      <c r="A400" s="32" t="s">
        <v>279</v>
      </c>
      <c r="B400" s="33" t="s">
        <v>280</v>
      </c>
      <c r="C400" s="34">
        <v>5400.0</v>
      </c>
      <c r="D400" s="35" t="s">
        <v>890</v>
      </c>
      <c r="E400" s="53" t="s">
        <v>281</v>
      </c>
      <c r="F400" s="45" t="s">
        <v>12</v>
      </c>
      <c r="G400" s="36" t="s">
        <v>874</v>
      </c>
      <c r="H400" s="10"/>
      <c r="I400" s="10"/>
      <c r="J400" s="10"/>
      <c r="K400" s="10"/>
    </row>
    <row r="401" ht="30.0" customHeight="1">
      <c r="A401" s="32" t="s">
        <v>282</v>
      </c>
      <c r="B401" s="33" t="s">
        <v>283</v>
      </c>
      <c r="C401" s="34">
        <v>10800.0</v>
      </c>
      <c r="D401" s="35" t="s">
        <v>891</v>
      </c>
      <c r="E401" s="53" t="s">
        <v>284</v>
      </c>
      <c r="F401" s="45" t="s">
        <v>12</v>
      </c>
      <c r="G401" s="36" t="s">
        <v>874</v>
      </c>
      <c r="H401" s="10"/>
      <c r="I401" s="10"/>
      <c r="J401" s="10"/>
      <c r="K401" s="10"/>
    </row>
    <row r="402" ht="30.0" customHeight="1">
      <c r="A402" s="32" t="s">
        <v>83</v>
      </c>
      <c r="B402" s="33" t="s">
        <v>84</v>
      </c>
      <c r="C402" s="34">
        <v>21600.0</v>
      </c>
      <c r="D402" s="35" t="s">
        <v>892</v>
      </c>
      <c r="E402" s="53" t="s">
        <v>893</v>
      </c>
      <c r="F402" s="45" t="s">
        <v>12</v>
      </c>
      <c r="G402" s="36" t="s">
        <v>874</v>
      </c>
      <c r="H402" s="10"/>
      <c r="I402" s="10"/>
      <c r="J402" s="10"/>
      <c r="K402" s="10"/>
    </row>
    <row r="403" ht="30.0" customHeight="1">
      <c r="A403" s="32" t="s">
        <v>19</v>
      </c>
      <c r="B403" s="33" t="s">
        <v>20</v>
      </c>
      <c r="C403" s="34">
        <v>19439.02</v>
      </c>
      <c r="D403" s="35" t="s">
        <v>894</v>
      </c>
      <c r="E403" s="53" t="s">
        <v>895</v>
      </c>
      <c r="F403" s="45" t="s">
        <v>12</v>
      </c>
      <c r="G403" s="36" t="s">
        <v>874</v>
      </c>
      <c r="H403" s="10"/>
      <c r="I403" s="10"/>
      <c r="J403" s="10"/>
      <c r="K403" s="10"/>
    </row>
    <row r="404" ht="30.0" customHeight="1">
      <c r="A404" s="32" t="s">
        <v>146</v>
      </c>
      <c r="B404" s="33" t="s">
        <v>147</v>
      </c>
      <c r="C404" s="34">
        <v>5400.0</v>
      </c>
      <c r="D404" s="35" t="s">
        <v>896</v>
      </c>
      <c r="E404" s="53" t="s">
        <v>294</v>
      </c>
      <c r="F404" s="45" t="s">
        <v>12</v>
      </c>
      <c r="G404" s="36" t="s">
        <v>874</v>
      </c>
      <c r="H404" s="10"/>
      <c r="I404" s="10"/>
      <c r="J404" s="10"/>
      <c r="K404" s="10"/>
    </row>
    <row r="405" ht="30.0" customHeight="1">
      <c r="A405" s="32" t="s">
        <v>450</v>
      </c>
      <c r="B405" s="33" t="s">
        <v>451</v>
      </c>
      <c r="C405" s="34">
        <v>10800.0</v>
      </c>
      <c r="D405" s="35" t="s">
        <v>897</v>
      </c>
      <c r="E405" s="53" t="s">
        <v>898</v>
      </c>
      <c r="F405" s="45" t="s">
        <v>12</v>
      </c>
      <c r="G405" s="36" t="s">
        <v>874</v>
      </c>
      <c r="H405" s="10"/>
      <c r="I405" s="10"/>
      <c r="J405" s="10"/>
      <c r="K405" s="10"/>
    </row>
    <row r="406" ht="30.0" customHeight="1">
      <c r="A406" s="32" t="s">
        <v>9</v>
      </c>
      <c r="B406" s="33" t="s">
        <v>10</v>
      </c>
      <c r="C406" s="34">
        <v>21599.99</v>
      </c>
      <c r="D406" s="35" t="s">
        <v>899</v>
      </c>
      <c r="E406" s="53" t="s">
        <v>900</v>
      </c>
      <c r="F406" s="45" t="s">
        <v>12</v>
      </c>
      <c r="G406" s="36" t="s">
        <v>874</v>
      </c>
      <c r="H406" s="10"/>
      <c r="I406" s="10"/>
      <c r="J406" s="10"/>
      <c r="K406" s="10"/>
    </row>
    <row r="407" ht="30.0" customHeight="1">
      <c r="A407" s="32" t="s">
        <v>204</v>
      </c>
      <c r="B407" s="33" t="s">
        <v>205</v>
      </c>
      <c r="C407" s="34">
        <v>21600.0</v>
      </c>
      <c r="D407" s="35" t="s">
        <v>901</v>
      </c>
      <c r="E407" s="53" t="s">
        <v>902</v>
      </c>
      <c r="F407" s="45" t="s">
        <v>12</v>
      </c>
      <c r="G407" s="36" t="s">
        <v>874</v>
      </c>
      <c r="H407" s="10"/>
      <c r="I407" s="10"/>
      <c r="J407" s="10"/>
      <c r="K407" s="10"/>
    </row>
    <row r="408" ht="30.0" customHeight="1">
      <c r="A408" s="32" t="s">
        <v>111</v>
      </c>
      <c r="B408" s="33" t="s">
        <v>112</v>
      </c>
      <c r="C408" s="34">
        <v>5400.0</v>
      </c>
      <c r="D408" s="35" t="s">
        <v>903</v>
      </c>
      <c r="E408" s="53" t="s">
        <v>351</v>
      </c>
      <c r="F408" s="45" t="s">
        <v>12</v>
      </c>
      <c r="G408" s="36" t="s">
        <v>874</v>
      </c>
      <c r="H408" s="10"/>
      <c r="I408" s="10"/>
      <c r="J408" s="10"/>
      <c r="K408" s="10"/>
    </row>
    <row r="409" ht="30.0" customHeight="1">
      <c r="A409" s="32" t="s">
        <v>195</v>
      </c>
      <c r="B409" s="33" t="s">
        <v>196</v>
      </c>
      <c r="C409" s="34">
        <v>10800.0</v>
      </c>
      <c r="D409" s="35" t="s">
        <v>904</v>
      </c>
      <c r="E409" s="53" t="s">
        <v>905</v>
      </c>
      <c r="F409" s="45" t="s">
        <v>12</v>
      </c>
      <c r="G409" s="36" t="s">
        <v>874</v>
      </c>
      <c r="H409" s="10"/>
      <c r="I409" s="10"/>
      <c r="J409" s="10"/>
      <c r="K409" s="10"/>
    </row>
    <row r="410" ht="30.0" customHeight="1">
      <c r="A410" s="32" t="s">
        <v>157</v>
      </c>
      <c r="B410" s="33" t="s">
        <v>158</v>
      </c>
      <c r="C410" s="34">
        <v>10800.0</v>
      </c>
      <c r="D410" s="35" t="s">
        <v>906</v>
      </c>
      <c r="E410" s="53" t="s">
        <v>907</v>
      </c>
      <c r="F410" s="45" t="s">
        <v>12</v>
      </c>
      <c r="G410" s="36" t="s">
        <v>874</v>
      </c>
      <c r="H410" s="10"/>
      <c r="I410" s="10"/>
      <c r="J410" s="10"/>
      <c r="K410" s="10"/>
    </row>
    <row r="411" ht="30.0" customHeight="1">
      <c r="A411" s="32" t="s">
        <v>44</v>
      </c>
      <c r="B411" s="33" t="s">
        <v>45</v>
      </c>
      <c r="C411" s="34">
        <v>21600.0</v>
      </c>
      <c r="D411" s="35" t="s">
        <v>908</v>
      </c>
      <c r="E411" s="53" t="s">
        <v>909</v>
      </c>
      <c r="F411" s="45" t="s">
        <v>12</v>
      </c>
      <c r="G411" s="36" t="s">
        <v>874</v>
      </c>
      <c r="H411" s="10"/>
      <c r="I411" s="10"/>
      <c r="J411" s="10"/>
      <c r="K411" s="10"/>
    </row>
    <row r="412" ht="30.0" customHeight="1">
      <c r="A412" s="4" t="s">
        <v>364</v>
      </c>
      <c r="B412" s="5" t="s">
        <v>365</v>
      </c>
      <c r="C412" s="6">
        <v>1800.0</v>
      </c>
      <c r="D412" s="15" t="s">
        <v>910</v>
      </c>
      <c r="E412" s="48" t="s">
        <v>367</v>
      </c>
      <c r="F412" s="43" t="s">
        <v>12</v>
      </c>
      <c r="G412" s="4" t="s">
        <v>874</v>
      </c>
      <c r="H412" s="10"/>
      <c r="I412" s="10"/>
      <c r="J412" s="10"/>
      <c r="K412" s="10"/>
    </row>
    <row r="413" ht="30.0" customHeight="1">
      <c r="A413" s="4" t="s">
        <v>440</v>
      </c>
      <c r="B413" s="5" t="s">
        <v>441</v>
      </c>
      <c r="C413" s="6">
        <v>21600.0</v>
      </c>
      <c r="D413" s="15" t="s">
        <v>911</v>
      </c>
      <c r="E413" s="48" t="s">
        <v>912</v>
      </c>
      <c r="F413" s="43" t="s">
        <v>12</v>
      </c>
      <c r="G413" s="4" t="s">
        <v>874</v>
      </c>
      <c r="H413" s="10"/>
      <c r="I413" s="10"/>
      <c r="J413" s="10"/>
      <c r="K413" s="10"/>
    </row>
    <row r="414" ht="30.0" customHeight="1">
      <c r="A414" s="4" t="s">
        <v>114</v>
      </c>
      <c r="B414" s="5" t="s">
        <v>115</v>
      </c>
      <c r="C414" s="6">
        <v>1800.0</v>
      </c>
      <c r="D414" s="15" t="s">
        <v>913</v>
      </c>
      <c r="E414" s="48" t="s">
        <v>353</v>
      </c>
      <c r="F414" s="43" t="s">
        <v>12</v>
      </c>
      <c r="G414" s="4" t="s">
        <v>874</v>
      </c>
      <c r="H414" s="10"/>
      <c r="I414" s="10"/>
      <c r="J414" s="10"/>
      <c r="K414" s="10"/>
    </row>
    <row r="415" ht="30.0" customHeight="1">
      <c r="A415" s="4" t="s">
        <v>914</v>
      </c>
      <c r="B415" s="5" t="s">
        <v>915</v>
      </c>
      <c r="C415" s="6">
        <v>21600.0</v>
      </c>
      <c r="D415" s="15" t="s">
        <v>916</v>
      </c>
      <c r="E415" s="48" t="s">
        <v>917</v>
      </c>
      <c r="F415" s="43" t="s">
        <v>12</v>
      </c>
      <c r="G415" s="4" t="s">
        <v>874</v>
      </c>
      <c r="H415" s="10"/>
      <c r="I415" s="10"/>
      <c r="J415" s="10"/>
      <c r="K415" s="10"/>
    </row>
    <row r="416" ht="30.0" customHeight="1">
      <c r="A416" s="4" t="s">
        <v>228</v>
      </c>
      <c r="B416" s="5" t="s">
        <v>229</v>
      </c>
      <c r="C416" s="6">
        <v>21600.0</v>
      </c>
      <c r="D416" s="15" t="s">
        <v>918</v>
      </c>
      <c r="E416" s="48" t="s">
        <v>919</v>
      </c>
      <c r="F416" s="43" t="s">
        <v>12</v>
      </c>
      <c r="G416" s="4" t="s">
        <v>874</v>
      </c>
      <c r="H416" s="10"/>
      <c r="I416" s="10"/>
      <c r="J416" s="10"/>
      <c r="K416" s="10"/>
    </row>
    <row r="417" ht="30.0" customHeight="1">
      <c r="A417" s="4" t="s">
        <v>79</v>
      </c>
      <c r="B417" s="5" t="s">
        <v>80</v>
      </c>
      <c r="C417" s="6">
        <v>7200.0</v>
      </c>
      <c r="D417" s="15" t="s">
        <v>920</v>
      </c>
      <c r="E417" s="48" t="s">
        <v>357</v>
      </c>
      <c r="F417" s="43" t="s">
        <v>12</v>
      </c>
      <c r="G417" s="4" t="s">
        <v>874</v>
      </c>
      <c r="H417" s="10"/>
      <c r="I417" s="10"/>
      <c r="J417" s="10"/>
      <c r="K417" s="10"/>
    </row>
    <row r="418" ht="30.0" customHeight="1">
      <c r="A418" s="4" t="s">
        <v>93</v>
      </c>
      <c r="B418" s="5" t="s">
        <v>94</v>
      </c>
      <c r="C418" s="6">
        <v>10800.0</v>
      </c>
      <c r="D418" s="15" t="s">
        <v>921</v>
      </c>
      <c r="E418" s="48" t="s">
        <v>361</v>
      </c>
      <c r="F418" s="43" t="s">
        <v>12</v>
      </c>
      <c r="G418" s="4" t="s">
        <v>874</v>
      </c>
      <c r="H418" s="10"/>
      <c r="I418" s="10"/>
      <c r="J418" s="10"/>
      <c r="K418" s="10"/>
    </row>
    <row r="419" ht="30.0" customHeight="1">
      <c r="A419" s="4" t="s">
        <v>257</v>
      </c>
      <c r="B419" s="5" t="s">
        <v>258</v>
      </c>
      <c r="C419" s="6">
        <v>7200.0</v>
      </c>
      <c r="D419" s="15" t="s">
        <v>922</v>
      </c>
      <c r="E419" s="48" t="s">
        <v>923</v>
      </c>
      <c r="F419" s="43" t="s">
        <v>12</v>
      </c>
      <c r="G419" s="4" t="s">
        <v>874</v>
      </c>
      <c r="H419" s="10"/>
      <c r="I419" s="10"/>
      <c r="J419" s="10"/>
      <c r="K419" s="10"/>
    </row>
    <row r="420" ht="30.0" customHeight="1">
      <c r="A420" s="4" t="s">
        <v>142</v>
      </c>
      <c r="B420" s="5" t="s">
        <v>143</v>
      </c>
      <c r="C420" s="6">
        <v>5400.0</v>
      </c>
      <c r="D420" s="15" t="s">
        <v>924</v>
      </c>
      <c r="E420" s="48" t="s">
        <v>369</v>
      </c>
      <c r="F420" s="43" t="s">
        <v>12</v>
      </c>
      <c r="G420" s="4" t="s">
        <v>874</v>
      </c>
      <c r="H420" s="10"/>
      <c r="I420" s="10"/>
      <c r="J420" s="10"/>
      <c r="K420" s="10"/>
    </row>
    <row r="421" ht="30.0" customHeight="1">
      <c r="A421" s="4" t="s">
        <v>157</v>
      </c>
      <c r="B421" s="5" t="s">
        <v>158</v>
      </c>
      <c r="C421" s="6">
        <v>60000.0</v>
      </c>
      <c r="D421" s="15" t="s">
        <v>925</v>
      </c>
      <c r="E421" s="48" t="s">
        <v>926</v>
      </c>
      <c r="F421" s="43" t="s">
        <v>12</v>
      </c>
      <c r="G421" s="4" t="s">
        <v>786</v>
      </c>
      <c r="H421" s="10"/>
      <c r="I421" s="10"/>
      <c r="J421" s="10"/>
      <c r="K421" s="10"/>
    </row>
    <row r="422" ht="30.0" customHeight="1">
      <c r="A422" s="4" t="s">
        <v>422</v>
      </c>
      <c r="B422" s="5" t="s">
        <v>423</v>
      </c>
      <c r="C422" s="6">
        <v>79086.54</v>
      </c>
      <c r="D422" s="15" t="s">
        <v>927</v>
      </c>
      <c r="E422" s="48" t="s">
        <v>928</v>
      </c>
      <c r="F422" s="43" t="s">
        <v>12</v>
      </c>
      <c r="G422" s="4" t="s">
        <v>171</v>
      </c>
      <c r="H422" s="10"/>
      <c r="I422" s="10"/>
      <c r="J422" s="10"/>
      <c r="K422" s="10"/>
    </row>
    <row r="423" ht="30.0" customHeight="1">
      <c r="A423" s="4" t="s">
        <v>73</v>
      </c>
      <c r="B423" s="5" t="s">
        <v>74</v>
      </c>
      <c r="C423" s="6">
        <v>95384.94</v>
      </c>
      <c r="D423" s="15" t="s">
        <v>929</v>
      </c>
      <c r="E423" s="48" t="s">
        <v>930</v>
      </c>
      <c r="F423" s="43" t="s">
        <v>12</v>
      </c>
      <c r="G423" s="4" t="s">
        <v>931</v>
      </c>
      <c r="H423" s="10"/>
      <c r="I423" s="10"/>
      <c r="J423" s="10"/>
      <c r="K423" s="10"/>
    </row>
    <row r="424" ht="30.0" customHeight="1">
      <c r="A424" s="4" t="s">
        <v>275</v>
      </c>
      <c r="B424" s="5" t="s">
        <v>276</v>
      </c>
      <c r="C424" s="6">
        <v>394018.24</v>
      </c>
      <c r="D424" s="15" t="s">
        <v>932</v>
      </c>
      <c r="E424" s="48" t="s">
        <v>933</v>
      </c>
      <c r="F424" s="43" t="s">
        <v>12</v>
      </c>
      <c r="G424" s="4" t="s">
        <v>387</v>
      </c>
      <c r="H424" s="10"/>
      <c r="I424" s="10"/>
      <c r="J424" s="10"/>
      <c r="K424" s="10"/>
    </row>
    <row r="425" ht="30.0" customHeight="1">
      <c r="A425" s="4" t="s">
        <v>44</v>
      </c>
      <c r="B425" s="5" t="s">
        <v>45</v>
      </c>
      <c r="C425" s="6">
        <v>629936.2</v>
      </c>
      <c r="D425" s="15" t="s">
        <v>934</v>
      </c>
      <c r="E425" s="48" t="s">
        <v>935</v>
      </c>
      <c r="F425" s="43" t="s">
        <v>12</v>
      </c>
      <c r="G425" s="4" t="s">
        <v>387</v>
      </c>
      <c r="H425" s="10"/>
      <c r="I425" s="10"/>
      <c r="J425" s="10"/>
      <c r="K425" s="10"/>
    </row>
    <row r="426" ht="30.0" customHeight="1">
      <c r="A426" s="4" t="s">
        <v>450</v>
      </c>
      <c r="B426" s="5" t="s">
        <v>451</v>
      </c>
      <c r="C426" s="6">
        <v>41355.53</v>
      </c>
      <c r="D426" s="15" t="s">
        <v>936</v>
      </c>
      <c r="E426" s="48" t="s">
        <v>937</v>
      </c>
      <c r="F426" s="43" t="s">
        <v>12</v>
      </c>
      <c r="G426" s="4" t="s">
        <v>171</v>
      </c>
      <c r="H426" s="10"/>
      <c r="I426" s="10"/>
      <c r="J426" s="10"/>
      <c r="K426" s="10"/>
    </row>
    <row r="427" ht="30.0" customHeight="1">
      <c r="A427" s="4" t="s">
        <v>546</v>
      </c>
      <c r="B427" s="5" t="s">
        <v>547</v>
      </c>
      <c r="C427" s="6">
        <v>1595777.05</v>
      </c>
      <c r="D427" s="15" t="s">
        <v>938</v>
      </c>
      <c r="E427" s="48" t="s">
        <v>939</v>
      </c>
      <c r="F427" s="43" t="s">
        <v>12</v>
      </c>
      <c r="G427" s="4" t="s">
        <v>432</v>
      </c>
      <c r="H427" s="10"/>
      <c r="I427" s="10"/>
      <c r="J427" s="10"/>
      <c r="K427" s="10"/>
    </row>
    <row r="428" ht="30.0" customHeight="1">
      <c r="A428" s="4" t="s">
        <v>261</v>
      </c>
      <c r="B428" s="5" t="s">
        <v>262</v>
      </c>
      <c r="C428" s="6">
        <v>132228.33</v>
      </c>
      <c r="D428" s="15" t="s">
        <v>940</v>
      </c>
      <c r="E428" s="48" t="s">
        <v>941</v>
      </c>
      <c r="F428" s="43" t="s">
        <v>12</v>
      </c>
      <c r="G428" s="4" t="s">
        <v>749</v>
      </c>
      <c r="H428" s="10"/>
      <c r="I428" s="10"/>
      <c r="J428" s="10"/>
      <c r="K428" s="10"/>
    </row>
    <row r="429" ht="30.0" customHeight="1">
      <c r="A429" s="4" t="s">
        <v>261</v>
      </c>
      <c r="B429" s="5" t="s">
        <v>262</v>
      </c>
      <c r="C429" s="6">
        <v>398518.55</v>
      </c>
      <c r="D429" s="15" t="s">
        <v>940</v>
      </c>
      <c r="E429" s="48" t="s">
        <v>941</v>
      </c>
      <c r="F429" s="43" t="s">
        <v>12</v>
      </c>
      <c r="G429" s="4" t="s">
        <v>432</v>
      </c>
      <c r="H429" s="10"/>
      <c r="I429" s="10"/>
      <c r="J429" s="10"/>
      <c r="K429" s="10"/>
    </row>
    <row r="430" ht="30.0" customHeight="1">
      <c r="A430" s="4" t="s">
        <v>14</v>
      </c>
      <c r="B430" s="5" t="s">
        <v>15</v>
      </c>
      <c r="C430" s="6">
        <v>47829.66</v>
      </c>
      <c r="D430" s="15" t="s">
        <v>942</v>
      </c>
      <c r="E430" s="48" t="s">
        <v>943</v>
      </c>
      <c r="F430" s="43" t="s">
        <v>12</v>
      </c>
      <c r="G430" s="4" t="s">
        <v>325</v>
      </c>
      <c r="H430" s="10"/>
      <c r="I430" s="10"/>
      <c r="J430" s="10"/>
      <c r="K430" s="10"/>
    </row>
    <row r="431" ht="30.0" customHeight="1">
      <c r="A431" s="4" t="s">
        <v>51</v>
      </c>
      <c r="B431" s="5" t="s">
        <v>52</v>
      </c>
      <c r="C431" s="6">
        <v>470427.82</v>
      </c>
      <c r="D431" s="15" t="s">
        <v>944</v>
      </c>
      <c r="E431" s="48" t="s">
        <v>945</v>
      </c>
      <c r="F431" s="43" t="s">
        <v>12</v>
      </c>
      <c r="G431" s="4" t="s">
        <v>66</v>
      </c>
      <c r="H431" s="10"/>
      <c r="I431" s="10"/>
      <c r="J431" s="10"/>
      <c r="K431" s="10"/>
    </row>
    <row r="432" ht="30.0" customHeight="1">
      <c r="A432" s="4" t="s">
        <v>228</v>
      </c>
      <c r="B432" s="5" t="s">
        <v>229</v>
      </c>
      <c r="C432" s="6">
        <v>3176.0</v>
      </c>
      <c r="D432" s="15" t="s">
        <v>946</v>
      </c>
      <c r="E432" s="48" t="s">
        <v>947</v>
      </c>
      <c r="F432" s="43" t="s">
        <v>12</v>
      </c>
      <c r="G432" s="4" t="s">
        <v>107</v>
      </c>
      <c r="H432" s="46" t="s">
        <v>435</v>
      </c>
      <c r="I432" s="10"/>
      <c r="J432" s="10"/>
      <c r="K432" s="10"/>
    </row>
    <row r="433" ht="30.0" customHeight="1">
      <c r="A433" s="4" t="s">
        <v>228</v>
      </c>
      <c r="B433" s="5" t="s">
        <v>229</v>
      </c>
      <c r="C433" s="6">
        <v>32808.99</v>
      </c>
      <c r="D433" s="15" t="s">
        <v>948</v>
      </c>
      <c r="E433" s="48" t="s">
        <v>949</v>
      </c>
      <c r="F433" s="43" t="s">
        <v>12</v>
      </c>
      <c r="G433" s="4" t="s">
        <v>107</v>
      </c>
      <c r="H433" s="46" t="s">
        <v>435</v>
      </c>
      <c r="I433" s="10"/>
      <c r="J433" s="10"/>
      <c r="K433" s="10"/>
    </row>
    <row r="434" ht="30.0" customHeight="1">
      <c r="A434" s="4" t="s">
        <v>153</v>
      </c>
      <c r="B434" s="5" t="s">
        <v>154</v>
      </c>
      <c r="C434" s="6">
        <v>20226.71</v>
      </c>
      <c r="D434" s="15" t="s">
        <v>950</v>
      </c>
      <c r="E434" s="48" t="s">
        <v>951</v>
      </c>
      <c r="F434" s="43" t="s">
        <v>12</v>
      </c>
      <c r="G434" s="4" t="s">
        <v>156</v>
      </c>
      <c r="H434" s="10"/>
      <c r="I434" s="10"/>
      <c r="J434" s="10"/>
      <c r="K434" s="10"/>
    </row>
    <row r="435" ht="30.0" customHeight="1">
      <c r="A435" s="4" t="s">
        <v>157</v>
      </c>
      <c r="B435" s="5" t="s">
        <v>158</v>
      </c>
      <c r="C435" s="6">
        <v>1782.72</v>
      </c>
      <c r="D435" s="15" t="s">
        <v>950</v>
      </c>
      <c r="E435" s="48" t="s">
        <v>951</v>
      </c>
      <c r="F435" s="43" t="s">
        <v>12</v>
      </c>
      <c r="G435" s="4" t="s">
        <v>156</v>
      </c>
      <c r="H435" s="10"/>
      <c r="I435" s="10"/>
      <c r="J435" s="10"/>
      <c r="K435" s="10"/>
    </row>
    <row r="436" ht="30.0" customHeight="1">
      <c r="A436" s="4" t="s">
        <v>23</v>
      </c>
      <c r="B436" s="5" t="s">
        <v>24</v>
      </c>
      <c r="C436" s="6">
        <v>221585.75</v>
      </c>
      <c r="D436" s="15" t="s">
        <v>952</v>
      </c>
      <c r="E436" s="48" t="s">
        <v>953</v>
      </c>
      <c r="F436" s="43" t="s">
        <v>12</v>
      </c>
      <c r="G436" s="4" t="s">
        <v>171</v>
      </c>
      <c r="H436" s="10"/>
      <c r="I436" s="10"/>
      <c r="J436" s="10"/>
      <c r="K436" s="10"/>
    </row>
    <row r="437" ht="30.0" customHeight="1">
      <c r="A437" s="4" t="s">
        <v>954</v>
      </c>
      <c r="B437" s="5" t="s">
        <v>955</v>
      </c>
      <c r="C437" s="6">
        <v>267269.45</v>
      </c>
      <c r="D437" s="15" t="s">
        <v>956</v>
      </c>
      <c r="E437" s="48" t="s">
        <v>957</v>
      </c>
      <c r="F437" s="43" t="s">
        <v>12</v>
      </c>
      <c r="G437" s="4" t="s">
        <v>749</v>
      </c>
      <c r="H437" s="10"/>
      <c r="I437" s="10"/>
      <c r="J437" s="10"/>
      <c r="K437" s="10"/>
    </row>
    <row r="438" ht="30.0" customHeight="1">
      <c r="A438" s="4" t="s">
        <v>958</v>
      </c>
      <c r="B438" s="5" t="s">
        <v>959</v>
      </c>
      <c r="C438" s="6">
        <v>108738.1</v>
      </c>
      <c r="D438" s="15" t="s">
        <v>960</v>
      </c>
      <c r="E438" s="48" t="s">
        <v>961</v>
      </c>
      <c r="F438" s="43" t="s">
        <v>12</v>
      </c>
      <c r="G438" s="4" t="s">
        <v>630</v>
      </c>
      <c r="H438" s="10"/>
      <c r="I438" s="10"/>
      <c r="J438" s="10"/>
      <c r="K438" s="10"/>
    </row>
    <row r="439" ht="30.0" customHeight="1">
      <c r="A439" s="4" t="s">
        <v>958</v>
      </c>
      <c r="B439" s="5" t="s">
        <v>959</v>
      </c>
      <c r="C439" s="6">
        <v>115698.78</v>
      </c>
      <c r="D439" s="15" t="s">
        <v>960</v>
      </c>
      <c r="E439" s="48" t="s">
        <v>961</v>
      </c>
      <c r="F439" s="43" t="s">
        <v>12</v>
      </c>
      <c r="G439" s="4" t="s">
        <v>386</v>
      </c>
      <c r="H439" s="10"/>
      <c r="I439" s="10"/>
      <c r="J439" s="10"/>
      <c r="K439" s="10"/>
    </row>
    <row r="440" ht="30.0" customHeight="1">
      <c r="A440" s="4" t="s">
        <v>204</v>
      </c>
      <c r="B440" s="5" t="s">
        <v>205</v>
      </c>
      <c r="C440" s="6">
        <v>96190.9</v>
      </c>
      <c r="D440" s="15" t="s">
        <v>962</v>
      </c>
      <c r="E440" s="48" t="s">
        <v>963</v>
      </c>
      <c r="F440" s="43" t="s">
        <v>12</v>
      </c>
      <c r="G440" s="4" t="s">
        <v>786</v>
      </c>
      <c r="H440" s="10"/>
      <c r="I440" s="10"/>
      <c r="J440" s="10"/>
      <c r="K440" s="10"/>
    </row>
    <row r="441" ht="30.0" customHeight="1">
      <c r="A441" s="4" t="s">
        <v>204</v>
      </c>
      <c r="B441" s="5" t="s">
        <v>205</v>
      </c>
      <c r="C441" s="6">
        <v>800.0</v>
      </c>
      <c r="D441" s="15" t="s">
        <v>964</v>
      </c>
      <c r="E441" s="48" t="s">
        <v>965</v>
      </c>
      <c r="F441" s="43" t="s">
        <v>12</v>
      </c>
      <c r="G441" s="4" t="s">
        <v>171</v>
      </c>
      <c r="H441" s="10"/>
      <c r="I441" s="10"/>
      <c r="J441" s="10"/>
      <c r="K441" s="10"/>
    </row>
    <row r="442" ht="30.0" customHeight="1">
      <c r="A442" s="4" t="s">
        <v>412</v>
      </c>
      <c r="B442" s="5" t="s">
        <v>413</v>
      </c>
      <c r="C442" s="6">
        <v>20685.83</v>
      </c>
      <c r="D442" s="15" t="s">
        <v>966</v>
      </c>
      <c r="E442" s="48" t="s">
        <v>967</v>
      </c>
      <c r="F442" s="43" t="s">
        <v>12</v>
      </c>
      <c r="G442" s="4" t="s">
        <v>66</v>
      </c>
      <c r="H442" s="10"/>
      <c r="I442" s="10"/>
      <c r="J442" s="10"/>
      <c r="K442" s="10"/>
    </row>
    <row r="443" ht="30.0" customHeight="1">
      <c r="A443" s="4" t="s">
        <v>462</v>
      </c>
      <c r="B443" s="5" t="s">
        <v>463</v>
      </c>
      <c r="C443" s="6">
        <v>223507.13</v>
      </c>
      <c r="D443" s="15" t="s">
        <v>968</v>
      </c>
      <c r="E443" s="48" t="s">
        <v>969</v>
      </c>
      <c r="F443" s="43" t="s">
        <v>12</v>
      </c>
      <c r="G443" s="4" t="s">
        <v>66</v>
      </c>
      <c r="H443" s="10"/>
      <c r="I443" s="10"/>
      <c r="J443" s="10"/>
      <c r="K443" s="10"/>
    </row>
    <row r="444" ht="30.0" customHeight="1">
      <c r="A444" s="4" t="s">
        <v>450</v>
      </c>
      <c r="B444" s="5" t="s">
        <v>451</v>
      </c>
      <c r="C444" s="6">
        <v>47718.7</v>
      </c>
      <c r="D444" s="15" t="s">
        <v>970</v>
      </c>
      <c r="E444" s="48" t="s">
        <v>971</v>
      </c>
      <c r="F444" s="43" t="s">
        <v>12</v>
      </c>
      <c r="G444" s="4" t="s">
        <v>171</v>
      </c>
      <c r="H444" s="10"/>
      <c r="I444" s="10"/>
      <c r="J444" s="10"/>
      <c r="K444" s="10"/>
    </row>
    <row r="445" ht="30.0" customHeight="1">
      <c r="A445" s="4" t="s">
        <v>275</v>
      </c>
      <c r="B445" s="5" t="s">
        <v>276</v>
      </c>
      <c r="C445" s="6">
        <v>7200.0</v>
      </c>
      <c r="D445" s="15" t="s">
        <v>972</v>
      </c>
      <c r="E445" s="48" t="s">
        <v>973</v>
      </c>
      <c r="F445" s="43" t="s">
        <v>12</v>
      </c>
      <c r="G445" s="4" t="s">
        <v>974</v>
      </c>
      <c r="H445" s="10"/>
      <c r="I445" s="10"/>
      <c r="J445" s="10"/>
      <c r="K445" s="10"/>
    </row>
    <row r="446" ht="30.0" customHeight="1">
      <c r="A446" s="4" t="s">
        <v>870</v>
      </c>
      <c r="B446" s="5" t="s">
        <v>871</v>
      </c>
      <c r="C446" s="6">
        <v>3600.0</v>
      </c>
      <c r="D446" s="15" t="s">
        <v>975</v>
      </c>
      <c r="E446" s="48" t="s">
        <v>976</v>
      </c>
      <c r="F446" s="43" t="s">
        <v>12</v>
      </c>
      <c r="G446" s="4" t="s">
        <v>974</v>
      </c>
      <c r="H446" s="10"/>
      <c r="I446" s="10"/>
      <c r="J446" s="10"/>
      <c r="K446" s="10"/>
    </row>
    <row r="447" ht="30.0" customHeight="1">
      <c r="A447" s="4" t="s">
        <v>653</v>
      </c>
      <c r="B447" s="5" t="s">
        <v>654</v>
      </c>
      <c r="C447" s="6">
        <v>3600.0</v>
      </c>
      <c r="D447" s="15" t="s">
        <v>977</v>
      </c>
      <c r="E447" s="48" t="s">
        <v>978</v>
      </c>
      <c r="F447" s="43" t="s">
        <v>12</v>
      </c>
      <c r="G447" s="4" t="s">
        <v>974</v>
      </c>
      <c r="H447" s="10"/>
      <c r="I447" s="10"/>
      <c r="J447" s="10"/>
      <c r="K447" s="10"/>
    </row>
    <row r="448" ht="30.0" customHeight="1">
      <c r="A448" s="4" t="s">
        <v>86</v>
      </c>
      <c r="B448" s="5" t="s">
        <v>87</v>
      </c>
      <c r="C448" s="6">
        <v>7200.0</v>
      </c>
      <c r="D448" s="15" t="s">
        <v>979</v>
      </c>
      <c r="E448" s="48" t="s">
        <v>980</v>
      </c>
      <c r="F448" s="43" t="s">
        <v>12</v>
      </c>
      <c r="G448" s="4" t="s">
        <v>974</v>
      </c>
      <c r="H448" s="10"/>
      <c r="I448" s="10"/>
      <c r="J448" s="10"/>
      <c r="K448" s="10"/>
    </row>
    <row r="449" ht="30.0" customHeight="1">
      <c r="A449" s="4" t="s">
        <v>450</v>
      </c>
      <c r="B449" s="5" t="s">
        <v>87</v>
      </c>
      <c r="C449" s="6">
        <v>9000.0</v>
      </c>
      <c r="D449" s="15" t="s">
        <v>981</v>
      </c>
      <c r="E449" s="48" t="s">
        <v>982</v>
      </c>
      <c r="F449" s="43" t="s">
        <v>12</v>
      </c>
      <c r="G449" s="4" t="s">
        <v>974</v>
      </c>
      <c r="H449" s="10"/>
      <c r="I449" s="10"/>
      <c r="J449" s="10"/>
      <c r="K449" s="10"/>
    </row>
    <row r="450" ht="30.0" customHeight="1">
      <c r="A450" s="4" t="s">
        <v>125</v>
      </c>
      <c r="B450" s="5" t="s">
        <v>126</v>
      </c>
      <c r="C450" s="6">
        <v>10800.0</v>
      </c>
      <c r="D450" s="15" t="s">
        <v>983</v>
      </c>
      <c r="E450" s="48" t="s">
        <v>984</v>
      </c>
      <c r="F450" s="43" t="s">
        <v>12</v>
      </c>
      <c r="G450" s="4" t="s">
        <v>974</v>
      </c>
      <c r="H450" s="10"/>
      <c r="I450" s="10"/>
      <c r="J450" s="10"/>
      <c r="K450" s="10"/>
    </row>
    <row r="451" ht="30.0" customHeight="1">
      <c r="A451" s="4" t="s">
        <v>57</v>
      </c>
      <c r="B451" s="5" t="s">
        <v>58</v>
      </c>
      <c r="C451" s="6">
        <v>10800.0</v>
      </c>
      <c r="D451" s="15" t="s">
        <v>985</v>
      </c>
      <c r="E451" s="48" t="s">
        <v>986</v>
      </c>
      <c r="F451" s="43" t="s">
        <v>12</v>
      </c>
      <c r="G451" s="4" t="s">
        <v>974</v>
      </c>
      <c r="H451" s="10"/>
      <c r="I451" s="10"/>
      <c r="J451" s="10"/>
      <c r="K451" s="10"/>
    </row>
    <row r="452" ht="30.0" customHeight="1">
      <c r="A452" s="4" t="s">
        <v>252</v>
      </c>
      <c r="B452" s="5" t="s">
        <v>253</v>
      </c>
      <c r="C452" s="6">
        <v>9000.0</v>
      </c>
      <c r="D452" s="15" t="s">
        <v>987</v>
      </c>
      <c r="E452" s="48" t="s">
        <v>988</v>
      </c>
      <c r="F452" s="43" t="s">
        <v>12</v>
      </c>
      <c r="G452" s="4" t="s">
        <v>974</v>
      </c>
      <c r="H452" s="10"/>
      <c r="I452" s="10"/>
      <c r="J452" s="10"/>
      <c r="K452" s="10"/>
    </row>
    <row r="453" ht="30.0" customHeight="1">
      <c r="A453" s="4" t="s">
        <v>195</v>
      </c>
      <c r="B453" s="5" t="s">
        <v>196</v>
      </c>
      <c r="C453" s="6">
        <v>10800.0</v>
      </c>
      <c r="D453" s="15" t="s">
        <v>989</v>
      </c>
      <c r="E453" s="48" t="s">
        <v>990</v>
      </c>
      <c r="F453" s="43" t="s">
        <v>12</v>
      </c>
      <c r="G453" s="4" t="s">
        <v>974</v>
      </c>
      <c r="H453" s="10"/>
      <c r="I453" s="10"/>
      <c r="J453" s="10"/>
      <c r="K453" s="10"/>
    </row>
    <row r="454" ht="30.0" customHeight="1">
      <c r="A454" s="4" t="s">
        <v>79</v>
      </c>
      <c r="B454" s="5" t="s">
        <v>80</v>
      </c>
      <c r="C454" s="6">
        <v>10800.0</v>
      </c>
      <c r="D454" s="15" t="s">
        <v>991</v>
      </c>
      <c r="E454" s="48" t="s">
        <v>992</v>
      </c>
      <c r="F454" s="43" t="s">
        <v>12</v>
      </c>
      <c r="G454" s="4" t="s">
        <v>974</v>
      </c>
      <c r="H454" s="10"/>
      <c r="I454" s="10"/>
      <c r="J454" s="10"/>
      <c r="K454" s="10"/>
    </row>
    <row r="455" ht="30.0" customHeight="1">
      <c r="A455" s="4" t="s">
        <v>364</v>
      </c>
      <c r="B455" s="5" t="s">
        <v>365</v>
      </c>
      <c r="C455" s="6">
        <v>3600.0</v>
      </c>
      <c r="D455" s="15" t="s">
        <v>993</v>
      </c>
      <c r="E455" s="48" t="s">
        <v>994</v>
      </c>
      <c r="F455" s="43" t="s">
        <v>12</v>
      </c>
      <c r="G455" s="4" t="s">
        <v>974</v>
      </c>
      <c r="H455" s="10"/>
      <c r="I455" s="10"/>
      <c r="J455" s="10"/>
      <c r="K455" s="10"/>
    </row>
    <row r="456" ht="30.0" customHeight="1">
      <c r="A456" s="4" t="s">
        <v>364</v>
      </c>
      <c r="B456" s="5" t="s">
        <v>365</v>
      </c>
      <c r="C456" s="6">
        <v>5400.0</v>
      </c>
      <c r="D456" s="15" t="s">
        <v>995</v>
      </c>
      <c r="E456" s="48" t="s">
        <v>994</v>
      </c>
      <c r="F456" s="43" t="s">
        <v>12</v>
      </c>
      <c r="G456" s="4" t="s">
        <v>974</v>
      </c>
      <c r="H456" s="10"/>
      <c r="I456" s="10"/>
      <c r="J456" s="10"/>
      <c r="K456" s="10"/>
    </row>
    <row r="457" ht="30.0" customHeight="1">
      <c r="A457" s="4" t="s">
        <v>364</v>
      </c>
      <c r="B457" s="5" t="s">
        <v>365</v>
      </c>
      <c r="C457" s="6">
        <v>3600.0</v>
      </c>
      <c r="D457" s="15" t="s">
        <v>996</v>
      </c>
      <c r="E457" s="48" t="s">
        <v>994</v>
      </c>
      <c r="F457" s="43" t="s">
        <v>12</v>
      </c>
      <c r="G457" s="4" t="s">
        <v>974</v>
      </c>
      <c r="H457" s="10"/>
      <c r="I457" s="10"/>
      <c r="J457" s="10"/>
      <c r="K457" s="10"/>
    </row>
    <row r="458" ht="30.0" customHeight="1">
      <c r="A458" s="4" t="s">
        <v>142</v>
      </c>
      <c r="B458" s="5" t="s">
        <v>143</v>
      </c>
      <c r="C458" s="6">
        <v>14400.0</v>
      </c>
      <c r="D458" s="15" t="s">
        <v>997</v>
      </c>
      <c r="E458" s="48" t="s">
        <v>998</v>
      </c>
      <c r="F458" s="43" t="s">
        <v>12</v>
      </c>
      <c r="G458" s="4" t="s">
        <v>974</v>
      </c>
      <c r="H458" s="10"/>
      <c r="I458" s="10"/>
      <c r="J458" s="10"/>
      <c r="K458" s="10"/>
    </row>
    <row r="459" ht="30.0" customHeight="1">
      <c r="A459" s="4" t="s">
        <v>257</v>
      </c>
      <c r="B459" s="27" t="s">
        <v>258</v>
      </c>
      <c r="C459" s="28">
        <v>112907.77</v>
      </c>
      <c r="D459" s="29" t="s">
        <v>999</v>
      </c>
      <c r="E459" s="51" t="s">
        <v>1000</v>
      </c>
      <c r="F459" s="44" t="s">
        <v>12</v>
      </c>
      <c r="G459" s="30" t="s">
        <v>171</v>
      </c>
      <c r="H459" s="10"/>
      <c r="I459" s="10"/>
      <c r="J459" s="10"/>
      <c r="K459" s="10"/>
    </row>
    <row r="460" ht="30.0" customHeight="1">
      <c r="A460" s="32" t="s">
        <v>224</v>
      </c>
      <c r="B460" s="33" t="s">
        <v>225</v>
      </c>
      <c r="C460" s="34">
        <v>25759.55</v>
      </c>
      <c r="D460" s="35" t="s">
        <v>1001</v>
      </c>
      <c r="E460" s="53" t="s">
        <v>1002</v>
      </c>
      <c r="F460" s="45" t="s">
        <v>12</v>
      </c>
      <c r="G460" s="36" t="s">
        <v>1003</v>
      </c>
      <c r="H460" s="10"/>
      <c r="I460" s="10"/>
      <c r="J460" s="10"/>
      <c r="K460" s="10"/>
    </row>
    <row r="461" ht="30.0" customHeight="1">
      <c r="A461" s="32" t="s">
        <v>79</v>
      </c>
      <c r="B461" s="33" t="s">
        <v>80</v>
      </c>
      <c r="C461" s="34">
        <v>7645.0</v>
      </c>
      <c r="D461" s="35" t="s">
        <v>1004</v>
      </c>
      <c r="E461" s="53" t="s">
        <v>1005</v>
      </c>
      <c r="F461" s="45" t="s">
        <v>12</v>
      </c>
      <c r="G461" s="36" t="s">
        <v>675</v>
      </c>
      <c r="H461" s="10"/>
      <c r="I461" s="10"/>
      <c r="J461" s="10"/>
      <c r="K461" s="10"/>
    </row>
    <row r="462" ht="30.0" customHeight="1">
      <c r="A462" s="32" t="s">
        <v>54</v>
      </c>
      <c r="B462" s="33" t="s">
        <v>55</v>
      </c>
      <c r="C462" s="34">
        <v>152650.51</v>
      </c>
      <c r="D462" s="35" t="s">
        <v>1006</v>
      </c>
      <c r="E462" s="53" t="s">
        <v>1007</v>
      </c>
      <c r="F462" s="45" t="s">
        <v>12</v>
      </c>
      <c r="G462" s="36" t="s">
        <v>432</v>
      </c>
      <c r="H462" s="10"/>
      <c r="I462" s="10"/>
      <c r="J462" s="10"/>
      <c r="K462" s="10"/>
    </row>
    <row r="463" ht="30.0" customHeight="1">
      <c r="A463" s="32" t="s">
        <v>54</v>
      </c>
      <c r="B463" s="33" t="s">
        <v>55</v>
      </c>
      <c r="C463" s="34">
        <v>22616.82</v>
      </c>
      <c r="D463" s="35" t="s">
        <v>1006</v>
      </c>
      <c r="E463" s="53" t="s">
        <v>1007</v>
      </c>
      <c r="F463" s="45" t="s">
        <v>12</v>
      </c>
      <c r="G463" s="36" t="s">
        <v>387</v>
      </c>
      <c r="H463" s="10"/>
      <c r="I463" s="10"/>
      <c r="J463" s="10"/>
      <c r="K463" s="10"/>
    </row>
    <row r="464" ht="30.0" customHeight="1">
      <c r="A464" s="32" t="s">
        <v>244</v>
      </c>
      <c r="B464" s="33" t="s">
        <v>245</v>
      </c>
      <c r="C464" s="34">
        <v>54692.47</v>
      </c>
      <c r="D464" s="35" t="s">
        <v>1008</v>
      </c>
      <c r="E464" s="53" t="s">
        <v>1009</v>
      </c>
      <c r="F464" s="45" t="s">
        <v>12</v>
      </c>
      <c r="G464" s="36" t="s">
        <v>432</v>
      </c>
      <c r="H464" s="10"/>
      <c r="I464" s="10"/>
      <c r="J464" s="10"/>
      <c r="K464" s="10"/>
    </row>
    <row r="465" ht="30.0" customHeight="1">
      <c r="A465" s="32" t="s">
        <v>244</v>
      </c>
      <c r="B465" s="33" t="s">
        <v>245</v>
      </c>
      <c r="C465" s="34">
        <v>8768.59</v>
      </c>
      <c r="D465" s="35" t="s">
        <v>1008</v>
      </c>
      <c r="E465" s="53" t="s">
        <v>1009</v>
      </c>
      <c r="F465" s="45" t="s">
        <v>12</v>
      </c>
      <c r="G465" s="36" t="s">
        <v>387</v>
      </c>
      <c r="H465" s="10"/>
      <c r="I465" s="10"/>
      <c r="J465" s="10"/>
      <c r="K465" s="10"/>
    </row>
    <row r="466" ht="30.0" customHeight="1">
      <c r="A466" s="32" t="s">
        <v>275</v>
      </c>
      <c r="B466" s="33" t="s">
        <v>276</v>
      </c>
      <c r="C466" s="34">
        <v>7200.0</v>
      </c>
      <c r="D466" s="35" t="s">
        <v>1010</v>
      </c>
      <c r="E466" s="53" t="s">
        <v>973</v>
      </c>
      <c r="F466" s="45" t="s">
        <v>12</v>
      </c>
      <c r="G466" s="36" t="s">
        <v>974</v>
      </c>
      <c r="H466" s="10"/>
      <c r="I466" s="10"/>
      <c r="J466" s="10"/>
      <c r="K466" s="10"/>
    </row>
    <row r="467" ht="30.0" customHeight="1">
      <c r="A467" s="32" t="s">
        <v>38</v>
      </c>
      <c r="B467" s="33" t="s">
        <v>39</v>
      </c>
      <c r="C467" s="34">
        <v>65596.98</v>
      </c>
      <c r="D467" s="35" t="s">
        <v>1011</v>
      </c>
      <c r="E467" s="53" t="s">
        <v>1012</v>
      </c>
      <c r="F467" s="45" t="s">
        <v>12</v>
      </c>
      <c r="G467" s="36" t="s">
        <v>387</v>
      </c>
      <c r="H467" s="10"/>
      <c r="I467" s="10"/>
      <c r="J467" s="10"/>
      <c r="K467" s="10"/>
    </row>
    <row r="468" ht="30.0" customHeight="1">
      <c r="A468" s="32" t="s">
        <v>1013</v>
      </c>
      <c r="B468" s="33" t="s">
        <v>123</v>
      </c>
      <c r="C468" s="34">
        <v>721385.93</v>
      </c>
      <c r="D468" s="35" t="s">
        <v>1014</v>
      </c>
      <c r="E468" s="53" t="s">
        <v>124</v>
      </c>
      <c r="F468" s="45" t="s">
        <v>12</v>
      </c>
      <c r="G468" s="36" t="s">
        <v>432</v>
      </c>
      <c r="H468" s="10"/>
      <c r="I468" s="10"/>
      <c r="J468" s="10"/>
      <c r="K468" s="10"/>
    </row>
    <row r="469" ht="30.0" customHeight="1">
      <c r="A469" s="32" t="s">
        <v>1015</v>
      </c>
      <c r="B469" s="33" t="s">
        <v>1016</v>
      </c>
      <c r="C469" s="34">
        <v>20894.65</v>
      </c>
      <c r="D469" s="35" t="s">
        <v>1017</v>
      </c>
      <c r="E469" s="53" t="s">
        <v>1018</v>
      </c>
      <c r="F469" s="45" t="s">
        <v>12</v>
      </c>
      <c r="G469" s="36" t="s">
        <v>749</v>
      </c>
      <c r="H469" s="10"/>
      <c r="I469" s="10"/>
      <c r="J469" s="10"/>
      <c r="K469" s="10"/>
    </row>
    <row r="470" ht="30.0" customHeight="1">
      <c r="A470" s="32" t="s">
        <v>1015</v>
      </c>
      <c r="B470" s="33" t="s">
        <v>1016</v>
      </c>
      <c r="C470" s="34">
        <v>160591.24</v>
      </c>
      <c r="D470" s="35" t="s">
        <v>1017</v>
      </c>
      <c r="E470" s="53" t="s">
        <v>1018</v>
      </c>
      <c r="F470" s="45" t="s">
        <v>12</v>
      </c>
      <c r="G470" s="36" t="s">
        <v>432</v>
      </c>
      <c r="H470" s="10"/>
      <c r="I470" s="10"/>
      <c r="J470" s="10"/>
      <c r="K470" s="10"/>
    </row>
    <row r="471" ht="30.0" customHeight="1">
      <c r="A471" s="32" t="s">
        <v>1019</v>
      </c>
      <c r="B471" s="33" t="s">
        <v>1020</v>
      </c>
      <c r="C471" s="34">
        <v>869266.02</v>
      </c>
      <c r="D471" s="35" t="s">
        <v>1021</v>
      </c>
      <c r="E471" s="53" t="s">
        <v>1022</v>
      </c>
      <c r="F471" s="45" t="s">
        <v>12</v>
      </c>
      <c r="G471" s="36" t="s">
        <v>432</v>
      </c>
      <c r="H471" s="10"/>
      <c r="I471" s="10"/>
      <c r="J471" s="10"/>
      <c r="K471" s="10"/>
    </row>
    <row r="472" ht="30.0" customHeight="1">
      <c r="A472" s="32" t="s">
        <v>1019</v>
      </c>
      <c r="B472" s="33" t="s">
        <v>1020</v>
      </c>
      <c r="C472" s="34">
        <v>78813.41</v>
      </c>
      <c r="D472" s="35" t="s">
        <v>1021</v>
      </c>
      <c r="E472" s="53" t="s">
        <v>1022</v>
      </c>
      <c r="F472" s="45" t="s">
        <v>12</v>
      </c>
      <c r="G472" s="36" t="s">
        <v>387</v>
      </c>
      <c r="H472" s="10"/>
      <c r="I472" s="10"/>
      <c r="J472" s="10"/>
      <c r="K472" s="10"/>
    </row>
    <row r="473" ht="30.0" customHeight="1">
      <c r="A473" s="32" t="s">
        <v>231</v>
      </c>
      <c r="B473" s="33" t="s">
        <v>232</v>
      </c>
      <c r="C473" s="34">
        <v>6980937.56</v>
      </c>
      <c r="D473" s="35" t="s">
        <v>1023</v>
      </c>
      <c r="E473" s="53" t="s">
        <v>1024</v>
      </c>
      <c r="F473" s="45" t="s">
        <v>12</v>
      </c>
      <c r="G473" s="36" t="s">
        <v>387</v>
      </c>
      <c r="H473" s="10"/>
      <c r="I473" s="10"/>
      <c r="J473" s="10"/>
      <c r="K473" s="10"/>
    </row>
    <row r="474" ht="30.0" customHeight="1">
      <c r="A474" s="56" t="s">
        <v>146</v>
      </c>
      <c r="B474" s="27" t="s">
        <v>147</v>
      </c>
      <c r="C474" s="28">
        <v>426252.86</v>
      </c>
      <c r="D474" s="29" t="s">
        <v>1025</v>
      </c>
      <c r="E474" s="51" t="s">
        <v>1026</v>
      </c>
      <c r="F474" s="44" t="s">
        <v>12</v>
      </c>
      <c r="G474" s="30" t="s">
        <v>387</v>
      </c>
      <c r="H474" s="10"/>
      <c r="I474" s="10"/>
      <c r="J474" s="10"/>
      <c r="K474" s="10"/>
    </row>
    <row r="475" ht="30.0" customHeight="1">
      <c r="A475" s="57" t="s">
        <v>252</v>
      </c>
      <c r="B475" s="33" t="s">
        <v>253</v>
      </c>
      <c r="C475" s="34">
        <v>5400.0</v>
      </c>
      <c r="D475" s="35" t="s">
        <v>1027</v>
      </c>
      <c r="E475" s="53" t="s">
        <v>355</v>
      </c>
      <c r="F475" s="45" t="s">
        <v>12</v>
      </c>
      <c r="G475" s="36" t="s">
        <v>874</v>
      </c>
      <c r="H475" s="10"/>
      <c r="I475" s="10"/>
      <c r="J475" s="10"/>
      <c r="K475" s="10"/>
    </row>
    <row r="476" ht="30.0" customHeight="1">
      <c r="A476" s="57" t="s">
        <v>301</v>
      </c>
      <c r="B476" s="33" t="s">
        <v>302</v>
      </c>
      <c r="C476" s="34">
        <v>5328.0</v>
      </c>
      <c r="D476" s="35" t="s">
        <v>1028</v>
      </c>
      <c r="E476" s="53" t="s">
        <v>303</v>
      </c>
      <c r="F476" s="45" t="s">
        <v>12</v>
      </c>
      <c r="G476" s="36" t="s">
        <v>874</v>
      </c>
      <c r="H476" s="10"/>
      <c r="I476" s="10"/>
      <c r="J476" s="10"/>
      <c r="K476" s="10"/>
    </row>
    <row r="477" ht="30.0" customHeight="1">
      <c r="A477" s="4" t="s">
        <v>275</v>
      </c>
      <c r="B477" s="5" t="s">
        <v>276</v>
      </c>
      <c r="C477" s="6">
        <v>586.6</v>
      </c>
      <c r="D477" s="15" t="s">
        <v>1029</v>
      </c>
      <c r="E477" s="48" t="s">
        <v>1030</v>
      </c>
      <c r="F477" s="43" t="s">
        <v>12</v>
      </c>
      <c r="G477" s="4" t="s">
        <v>107</v>
      </c>
      <c r="H477" s="46" t="s">
        <v>435</v>
      </c>
      <c r="I477" s="10"/>
      <c r="J477" s="10"/>
      <c r="K477" s="10"/>
    </row>
    <row r="478" ht="30.0" customHeight="1">
      <c r="A478" s="4" t="s">
        <v>44</v>
      </c>
      <c r="B478" s="5" t="s">
        <v>45</v>
      </c>
      <c r="C478" s="6">
        <v>8665.01</v>
      </c>
      <c r="D478" s="15" t="s">
        <v>1031</v>
      </c>
      <c r="E478" s="48" t="s">
        <v>1032</v>
      </c>
      <c r="F478" s="43" t="s">
        <v>12</v>
      </c>
      <c r="G478" s="4" t="s">
        <v>107</v>
      </c>
      <c r="H478" s="46" t="s">
        <v>435</v>
      </c>
      <c r="I478" s="10"/>
      <c r="J478" s="10"/>
      <c r="K478" s="10"/>
    </row>
    <row r="479" ht="30.0" customHeight="1">
      <c r="A479" s="4" t="s">
        <v>108</v>
      </c>
      <c r="B479" s="5" t="s">
        <v>109</v>
      </c>
      <c r="C479" s="6">
        <v>1865.0</v>
      </c>
      <c r="D479" s="15" t="s">
        <v>1033</v>
      </c>
      <c r="E479" s="48" t="s">
        <v>1034</v>
      </c>
      <c r="F479" s="43" t="s">
        <v>12</v>
      </c>
      <c r="G479" s="4" t="s">
        <v>107</v>
      </c>
      <c r="H479" s="46" t="s">
        <v>435</v>
      </c>
      <c r="I479" s="10"/>
      <c r="J479" s="10"/>
      <c r="K479" s="10"/>
    </row>
    <row r="480" ht="30.0" customHeight="1">
      <c r="A480" s="4" t="s">
        <v>219</v>
      </c>
      <c r="B480" s="5" t="s">
        <v>220</v>
      </c>
      <c r="C480" s="6">
        <v>21600.0</v>
      </c>
      <c r="D480" s="15" t="s">
        <v>1035</v>
      </c>
      <c r="E480" s="48" t="s">
        <v>1036</v>
      </c>
      <c r="F480" s="43" t="s">
        <v>12</v>
      </c>
      <c r="G480" s="4" t="s">
        <v>235</v>
      </c>
      <c r="H480" s="10"/>
      <c r="I480" s="10"/>
      <c r="J480" s="10"/>
      <c r="K480" s="10"/>
    </row>
    <row r="481" ht="30.0" customHeight="1">
      <c r="A481" s="4" t="s">
        <v>219</v>
      </c>
      <c r="B481" s="5" t="s">
        <v>220</v>
      </c>
      <c r="C481" s="6">
        <v>16200.0</v>
      </c>
      <c r="D481" s="15" t="s">
        <v>1037</v>
      </c>
      <c r="E481" s="48" t="s">
        <v>1038</v>
      </c>
      <c r="F481" s="43" t="s">
        <v>12</v>
      </c>
      <c r="G481" s="4" t="s">
        <v>248</v>
      </c>
      <c r="H481" s="10"/>
      <c r="I481" s="10"/>
      <c r="J481" s="10"/>
      <c r="K481" s="10"/>
    </row>
    <row r="482" ht="30.0" customHeight="1">
      <c r="A482" s="4" t="s">
        <v>219</v>
      </c>
      <c r="B482" s="5" t="s">
        <v>220</v>
      </c>
      <c r="C482" s="6">
        <v>21600.0</v>
      </c>
      <c r="D482" s="15" t="s">
        <v>1039</v>
      </c>
      <c r="E482" s="48" t="s">
        <v>1040</v>
      </c>
      <c r="F482" s="43" t="s">
        <v>12</v>
      </c>
      <c r="G482" s="4" t="s">
        <v>874</v>
      </c>
      <c r="H482" s="10"/>
      <c r="I482" s="10"/>
      <c r="J482" s="10"/>
      <c r="K482" s="10"/>
    </row>
    <row r="483" ht="30.0" customHeight="1">
      <c r="A483" s="4" t="s">
        <v>330</v>
      </c>
      <c r="B483" s="5" t="s">
        <v>331</v>
      </c>
      <c r="C483" s="6">
        <v>142914.67</v>
      </c>
      <c r="D483" s="15" t="s">
        <v>1041</v>
      </c>
      <c r="E483" s="48" t="s">
        <v>1042</v>
      </c>
      <c r="F483" s="43" t="s">
        <v>12</v>
      </c>
      <c r="G483" s="4" t="s">
        <v>749</v>
      </c>
      <c r="H483" s="10"/>
      <c r="I483" s="10"/>
      <c r="J483" s="10"/>
      <c r="K483" s="10"/>
    </row>
    <row r="484" ht="30.0" customHeight="1">
      <c r="A484" s="4" t="s">
        <v>114</v>
      </c>
      <c r="B484" s="5" t="s">
        <v>115</v>
      </c>
      <c r="C484" s="6">
        <v>315.66</v>
      </c>
      <c r="D484" s="15" t="s">
        <v>1043</v>
      </c>
      <c r="E484" s="48" t="s">
        <v>1044</v>
      </c>
      <c r="F484" s="43" t="s">
        <v>12</v>
      </c>
      <c r="G484" s="4" t="s">
        <v>574</v>
      </c>
      <c r="H484" s="46" t="s">
        <v>435</v>
      </c>
      <c r="I484" s="10"/>
      <c r="J484" s="10"/>
      <c r="K484" s="10"/>
    </row>
    <row r="485" ht="30.0" customHeight="1">
      <c r="A485" s="4" t="s">
        <v>114</v>
      </c>
      <c r="B485" s="5" t="s">
        <v>115</v>
      </c>
      <c r="C485" s="6">
        <v>1434.34</v>
      </c>
      <c r="D485" s="15" t="s">
        <v>1043</v>
      </c>
      <c r="E485" s="48" t="s">
        <v>1044</v>
      </c>
      <c r="F485" s="43" t="s">
        <v>12</v>
      </c>
      <c r="G485" s="4" t="s">
        <v>107</v>
      </c>
      <c r="H485" s="46" t="s">
        <v>435</v>
      </c>
      <c r="I485" s="10"/>
      <c r="J485" s="10"/>
      <c r="K485" s="10"/>
    </row>
    <row r="486" ht="30.0" customHeight="1">
      <c r="A486" s="4" t="s">
        <v>108</v>
      </c>
      <c r="B486" s="5" t="s">
        <v>109</v>
      </c>
      <c r="C486" s="6">
        <v>3600.0</v>
      </c>
      <c r="D486" s="15" t="s">
        <v>1045</v>
      </c>
      <c r="E486" s="48" t="s">
        <v>1046</v>
      </c>
      <c r="F486" s="43" t="s">
        <v>12</v>
      </c>
      <c r="G486" s="4" t="s">
        <v>107</v>
      </c>
      <c r="H486" s="46" t="s">
        <v>435</v>
      </c>
      <c r="I486" s="10"/>
      <c r="J486" s="10"/>
      <c r="K486" s="10"/>
    </row>
    <row r="487" ht="30.0" customHeight="1">
      <c r="A487" s="4" t="s">
        <v>462</v>
      </c>
      <c r="B487" s="5" t="s">
        <v>463</v>
      </c>
      <c r="C487" s="6">
        <v>4800.0</v>
      </c>
      <c r="D487" s="15" t="s">
        <v>1047</v>
      </c>
      <c r="E487" s="48" t="s">
        <v>1048</v>
      </c>
      <c r="F487" s="43" t="s">
        <v>12</v>
      </c>
      <c r="G487" s="4" t="s">
        <v>107</v>
      </c>
      <c r="H487" s="46" t="s">
        <v>435</v>
      </c>
      <c r="I487" s="10"/>
      <c r="J487" s="10"/>
      <c r="K487" s="10"/>
    </row>
    <row r="488" ht="30.0" customHeight="1">
      <c r="A488" s="4" t="s">
        <v>228</v>
      </c>
      <c r="B488" s="5" t="s">
        <v>229</v>
      </c>
      <c r="C488" s="6">
        <v>11700.0</v>
      </c>
      <c r="D488" s="15" t="s">
        <v>1049</v>
      </c>
      <c r="E488" s="48" t="s">
        <v>1050</v>
      </c>
      <c r="F488" s="43" t="s">
        <v>12</v>
      </c>
      <c r="G488" s="4" t="s">
        <v>107</v>
      </c>
      <c r="H488" s="46" t="s">
        <v>435</v>
      </c>
      <c r="I488" s="10"/>
      <c r="J488" s="10"/>
      <c r="K488" s="10"/>
    </row>
    <row r="489" ht="30.0" customHeight="1">
      <c r="A489" s="4" t="s">
        <v>199</v>
      </c>
      <c r="B489" s="5" t="s">
        <v>200</v>
      </c>
      <c r="C489" s="6">
        <v>111210.0</v>
      </c>
      <c r="D489" s="15" t="s">
        <v>1051</v>
      </c>
      <c r="E489" s="48" t="s">
        <v>1052</v>
      </c>
      <c r="F489" s="43" t="s">
        <v>12</v>
      </c>
      <c r="G489" s="4" t="s">
        <v>171</v>
      </c>
      <c r="H489" s="10"/>
      <c r="I489" s="10"/>
      <c r="J489" s="10"/>
      <c r="K489" s="10"/>
    </row>
    <row r="490" ht="30.0" customHeight="1">
      <c r="A490" s="4" t="s">
        <v>19</v>
      </c>
      <c r="B490" s="5" t="s">
        <v>20</v>
      </c>
      <c r="C490" s="6">
        <v>37666.67</v>
      </c>
      <c r="D490" s="15" t="s">
        <v>1053</v>
      </c>
      <c r="E490" s="48" t="s">
        <v>1054</v>
      </c>
      <c r="F490" s="43" t="s">
        <v>12</v>
      </c>
      <c r="G490" s="4" t="s">
        <v>171</v>
      </c>
      <c r="H490" s="10"/>
      <c r="I490" s="10"/>
      <c r="J490" s="10"/>
      <c r="K490" s="10"/>
    </row>
    <row r="491" ht="30.0" customHeight="1">
      <c r="A491" s="4" t="s">
        <v>79</v>
      </c>
      <c r="B491" s="5" t="s">
        <v>80</v>
      </c>
      <c r="C491" s="6">
        <v>18983.25</v>
      </c>
      <c r="D491" s="15" t="s">
        <v>1055</v>
      </c>
      <c r="E491" s="48" t="s">
        <v>1056</v>
      </c>
      <c r="F491" s="5" t="s">
        <v>12</v>
      </c>
      <c r="G491" s="4" t="s">
        <v>171</v>
      </c>
      <c r="H491" s="10"/>
      <c r="I491" s="10"/>
      <c r="J491" s="10"/>
      <c r="K491" s="10"/>
    </row>
    <row r="492" ht="30.0" customHeight="1">
      <c r="A492" s="4" t="s">
        <v>47</v>
      </c>
      <c r="B492" s="5" t="s">
        <v>48</v>
      </c>
      <c r="C492" s="6">
        <v>18570.22</v>
      </c>
      <c r="D492" s="15" t="s">
        <v>1057</v>
      </c>
      <c r="E492" s="48" t="s">
        <v>1058</v>
      </c>
      <c r="F492" s="43" t="s">
        <v>12</v>
      </c>
      <c r="G492" s="4" t="s">
        <v>66</v>
      </c>
      <c r="H492" s="10"/>
      <c r="I492" s="10"/>
      <c r="J492" s="10"/>
      <c r="K492" s="10"/>
    </row>
    <row r="493" ht="30.0" customHeight="1">
      <c r="A493" s="4" t="s">
        <v>289</v>
      </c>
      <c r="B493" s="5" t="s">
        <v>290</v>
      </c>
      <c r="C493" s="6">
        <v>4056.66</v>
      </c>
      <c r="D493" s="15" t="s">
        <v>1059</v>
      </c>
      <c r="E493" s="48" t="s">
        <v>1060</v>
      </c>
      <c r="F493" s="43" t="s">
        <v>12</v>
      </c>
      <c r="G493" s="4" t="s">
        <v>66</v>
      </c>
      <c r="H493" s="10"/>
      <c r="I493" s="10"/>
      <c r="J493" s="10"/>
      <c r="K493" s="10"/>
    </row>
    <row r="494" ht="30.0" customHeight="1">
      <c r="A494" s="4" t="s">
        <v>289</v>
      </c>
      <c r="B494" s="5" t="s">
        <v>290</v>
      </c>
      <c r="C494" s="6">
        <v>66380.92</v>
      </c>
      <c r="D494" s="15" t="s">
        <v>1061</v>
      </c>
      <c r="E494" s="48" t="s">
        <v>1062</v>
      </c>
      <c r="F494" s="43" t="s">
        <v>12</v>
      </c>
      <c r="G494" s="4" t="s">
        <v>786</v>
      </c>
      <c r="H494" s="10"/>
      <c r="I494" s="10"/>
      <c r="J494" s="10"/>
      <c r="K494" s="10"/>
    </row>
    <row r="495" ht="30.0" customHeight="1">
      <c r="A495" s="4" t="s">
        <v>146</v>
      </c>
      <c r="B495" s="5" t="s">
        <v>147</v>
      </c>
      <c r="C495" s="6">
        <v>57142.63</v>
      </c>
      <c r="D495" s="15" t="s">
        <v>1063</v>
      </c>
      <c r="E495" s="48" t="s">
        <v>1064</v>
      </c>
      <c r="F495" s="43" t="s">
        <v>12</v>
      </c>
      <c r="G495" s="4" t="s">
        <v>299</v>
      </c>
      <c r="H495" s="10"/>
      <c r="I495" s="10"/>
      <c r="J495" s="10"/>
      <c r="K495" s="10"/>
    </row>
    <row r="496" ht="30.0" customHeight="1">
      <c r="A496" s="4" t="s">
        <v>108</v>
      </c>
      <c r="B496" s="5" t="s">
        <v>109</v>
      </c>
      <c r="C496" s="6">
        <v>10800.0</v>
      </c>
      <c r="D496" s="15" t="s">
        <v>1065</v>
      </c>
      <c r="E496" s="48" t="s">
        <v>1066</v>
      </c>
      <c r="F496" s="43" t="s">
        <v>12</v>
      </c>
      <c r="G496" s="4" t="s">
        <v>974</v>
      </c>
      <c r="H496" s="10"/>
      <c r="I496" s="10"/>
      <c r="J496" s="10"/>
      <c r="K496" s="10"/>
    </row>
    <row r="497" ht="30.0" customHeight="1">
      <c r="A497" s="4" t="s">
        <v>108</v>
      </c>
      <c r="B497" s="5" t="s">
        <v>109</v>
      </c>
      <c r="C497" s="6">
        <v>10800.0</v>
      </c>
      <c r="D497" s="15" t="s">
        <v>1067</v>
      </c>
      <c r="E497" s="48" t="s">
        <v>1068</v>
      </c>
      <c r="F497" s="43" t="s">
        <v>12</v>
      </c>
      <c r="G497" s="4" t="s">
        <v>874</v>
      </c>
      <c r="H497" s="10"/>
      <c r="I497" s="10"/>
      <c r="J497" s="10"/>
      <c r="K497" s="10"/>
    </row>
    <row r="498" ht="30.0" customHeight="1">
      <c r="A498" s="4" t="s">
        <v>117</v>
      </c>
      <c r="B498" s="5" t="s">
        <v>118</v>
      </c>
      <c r="C498" s="6">
        <v>1800.0</v>
      </c>
      <c r="D498" s="15" t="s">
        <v>1069</v>
      </c>
      <c r="E498" s="48" t="s">
        <v>1070</v>
      </c>
      <c r="F498" s="43" t="s">
        <v>12</v>
      </c>
      <c r="G498" s="4" t="s">
        <v>107</v>
      </c>
      <c r="H498" s="46" t="s">
        <v>435</v>
      </c>
      <c r="I498" s="10"/>
      <c r="J498" s="10"/>
      <c r="K498" s="10"/>
    </row>
    <row r="499" ht="30.0" customHeight="1">
      <c r="A499" s="4" t="s">
        <v>89</v>
      </c>
      <c r="B499" s="5" t="s">
        <v>90</v>
      </c>
      <c r="C499" s="6">
        <v>26300.0</v>
      </c>
      <c r="D499" s="15" t="s">
        <v>1071</v>
      </c>
      <c r="E499" s="48" t="s">
        <v>1072</v>
      </c>
      <c r="F499" s="43" t="s">
        <v>12</v>
      </c>
      <c r="G499" s="4" t="s">
        <v>107</v>
      </c>
      <c r="H499" s="46" t="s">
        <v>435</v>
      </c>
      <c r="I499" s="10"/>
      <c r="J499" s="10"/>
      <c r="K499" s="10"/>
    </row>
    <row r="500" ht="30.0" customHeight="1">
      <c r="A500" s="4" t="s">
        <v>301</v>
      </c>
      <c r="B500" s="5" t="s">
        <v>302</v>
      </c>
      <c r="C500" s="6">
        <v>10656.0</v>
      </c>
      <c r="D500" s="15" t="s">
        <v>1073</v>
      </c>
      <c r="E500" s="48" t="s">
        <v>1074</v>
      </c>
      <c r="F500" s="43" t="s">
        <v>12</v>
      </c>
      <c r="G500" s="4" t="s">
        <v>974</v>
      </c>
      <c r="H500" s="10"/>
      <c r="I500" s="10"/>
      <c r="J500" s="10"/>
      <c r="K500" s="10"/>
    </row>
    <row r="501" ht="30.0" customHeight="1">
      <c r="A501" s="4" t="s">
        <v>146</v>
      </c>
      <c r="B501" s="5" t="s">
        <v>147</v>
      </c>
      <c r="C501" s="6">
        <v>10800.0</v>
      </c>
      <c r="D501" s="15" t="s">
        <v>1075</v>
      </c>
      <c r="E501" s="48" t="s">
        <v>1076</v>
      </c>
      <c r="F501" s="43" t="s">
        <v>12</v>
      </c>
      <c r="G501" s="4" t="s">
        <v>974</v>
      </c>
      <c r="H501" s="10"/>
      <c r="I501" s="10"/>
      <c r="J501" s="10"/>
      <c r="K501" s="10"/>
    </row>
    <row r="502" ht="30.0" customHeight="1">
      <c r="A502" s="4" t="s">
        <v>111</v>
      </c>
      <c r="B502" s="5" t="s">
        <v>112</v>
      </c>
      <c r="C502" s="6">
        <v>12600.0</v>
      </c>
      <c r="D502" s="15" t="s">
        <v>1077</v>
      </c>
      <c r="E502" s="48" t="s">
        <v>1076</v>
      </c>
      <c r="F502" s="43" t="s">
        <v>12</v>
      </c>
      <c r="G502" s="4" t="s">
        <v>974</v>
      </c>
      <c r="H502" s="10"/>
      <c r="I502" s="10"/>
      <c r="J502" s="10"/>
      <c r="K502" s="10"/>
    </row>
    <row r="503" ht="30.0" customHeight="1">
      <c r="A503" s="4" t="s">
        <v>100</v>
      </c>
      <c r="B503" s="5" t="s">
        <v>101</v>
      </c>
      <c r="C503" s="6">
        <v>87602.51</v>
      </c>
      <c r="D503" s="15" t="s">
        <v>1078</v>
      </c>
      <c r="E503" s="48" t="s">
        <v>1079</v>
      </c>
      <c r="F503" s="43" t="s">
        <v>12</v>
      </c>
      <c r="G503" s="4" t="s">
        <v>1080</v>
      </c>
      <c r="H503" s="10"/>
      <c r="I503" s="10"/>
      <c r="J503" s="10"/>
      <c r="K503" s="10"/>
    </row>
    <row r="504" ht="30.0" customHeight="1">
      <c r="A504" s="4" t="s">
        <v>100</v>
      </c>
      <c r="B504" s="5" t="s">
        <v>101</v>
      </c>
      <c r="C504" s="6">
        <v>68383.78</v>
      </c>
      <c r="D504" s="15" t="s">
        <v>1078</v>
      </c>
      <c r="E504" s="48" t="s">
        <v>1079</v>
      </c>
      <c r="F504" s="43" t="s">
        <v>12</v>
      </c>
      <c r="G504" s="4" t="s">
        <v>1081</v>
      </c>
      <c r="H504" s="10"/>
      <c r="I504" s="10"/>
      <c r="J504" s="10"/>
      <c r="K504" s="10"/>
    </row>
    <row r="505" ht="30.0" customHeight="1">
      <c r="A505" s="4" t="s">
        <v>275</v>
      </c>
      <c r="B505" s="5" t="s">
        <v>276</v>
      </c>
      <c r="C505" s="6">
        <v>585.6</v>
      </c>
      <c r="D505" s="15" t="s">
        <v>1082</v>
      </c>
      <c r="E505" s="48" t="s">
        <v>1083</v>
      </c>
      <c r="F505" s="43" t="s">
        <v>12</v>
      </c>
      <c r="G505" s="4" t="s">
        <v>107</v>
      </c>
      <c r="H505" s="46" t="s">
        <v>435</v>
      </c>
      <c r="I505" s="10"/>
      <c r="J505" s="10"/>
      <c r="K505" s="10"/>
    </row>
    <row r="506" ht="30.0" customHeight="1">
      <c r="A506" s="4" t="s">
        <v>546</v>
      </c>
      <c r="B506" s="5" t="s">
        <v>547</v>
      </c>
      <c r="C506" s="6">
        <v>2533.0</v>
      </c>
      <c r="D506" s="15" t="s">
        <v>1084</v>
      </c>
      <c r="E506" s="48" t="s">
        <v>1085</v>
      </c>
      <c r="F506" s="43" t="s">
        <v>12</v>
      </c>
      <c r="G506" s="4" t="s">
        <v>1086</v>
      </c>
      <c r="H506" s="46" t="s">
        <v>435</v>
      </c>
      <c r="I506" s="10"/>
      <c r="J506" s="10"/>
      <c r="K506" s="10"/>
    </row>
    <row r="507" ht="30.0" customHeight="1">
      <c r="A507" s="4" t="s">
        <v>146</v>
      </c>
      <c r="B507" s="5" t="s">
        <v>147</v>
      </c>
      <c r="C507" s="6">
        <v>49060.0</v>
      </c>
      <c r="D507" s="15" t="s">
        <v>1087</v>
      </c>
      <c r="E507" s="48" t="s">
        <v>1088</v>
      </c>
      <c r="F507" s="43" t="s">
        <v>12</v>
      </c>
      <c r="G507" s="4" t="s">
        <v>1089</v>
      </c>
      <c r="H507" s="10"/>
      <c r="I507" s="10"/>
      <c r="J507" s="10"/>
      <c r="K507" s="10"/>
    </row>
    <row r="508" ht="30.0" customHeight="1">
      <c r="A508" s="4" t="s">
        <v>117</v>
      </c>
      <c r="B508" s="5" t="s">
        <v>118</v>
      </c>
      <c r="C508" s="6">
        <v>90089.11</v>
      </c>
      <c r="D508" s="15" t="s">
        <v>1090</v>
      </c>
      <c r="E508" s="48" t="s">
        <v>1091</v>
      </c>
      <c r="F508" s="43" t="s">
        <v>12</v>
      </c>
      <c r="G508" s="4" t="s">
        <v>299</v>
      </c>
      <c r="H508" s="10"/>
      <c r="I508" s="10"/>
      <c r="J508" s="10"/>
      <c r="K508" s="10"/>
    </row>
    <row r="509" ht="30.0" customHeight="1">
      <c r="A509" s="4" t="s">
        <v>47</v>
      </c>
      <c r="B509" s="5" t="s">
        <v>48</v>
      </c>
      <c r="C509" s="6">
        <v>604890.0</v>
      </c>
      <c r="D509" s="15" t="s">
        <v>1092</v>
      </c>
      <c r="E509" s="48" t="s">
        <v>1093</v>
      </c>
      <c r="F509" s="43" t="s">
        <v>12</v>
      </c>
      <c r="G509" s="4" t="s">
        <v>66</v>
      </c>
      <c r="H509" s="10"/>
      <c r="I509" s="10"/>
      <c r="J509" s="10"/>
      <c r="K509" s="10"/>
    </row>
    <row r="510" ht="30.0" customHeight="1">
      <c r="A510" s="4" t="s">
        <v>51</v>
      </c>
      <c r="B510" s="5" t="s">
        <v>52</v>
      </c>
      <c r="C510" s="6">
        <v>696486.3</v>
      </c>
      <c r="D510" s="15" t="s">
        <v>1094</v>
      </c>
      <c r="E510" s="48" t="s">
        <v>1095</v>
      </c>
      <c r="F510" s="43" t="s">
        <v>12</v>
      </c>
      <c r="G510" s="4" t="s">
        <v>749</v>
      </c>
      <c r="H510" s="10"/>
      <c r="I510" s="10"/>
      <c r="J510" s="10"/>
      <c r="K510" s="10"/>
    </row>
    <row r="511" ht="30.0" customHeight="1">
      <c r="A511" s="4" t="s">
        <v>51</v>
      </c>
      <c r="B511" s="5" t="s">
        <v>52</v>
      </c>
      <c r="C511" s="6">
        <v>91394.24</v>
      </c>
      <c r="D511" s="15" t="s">
        <v>1094</v>
      </c>
      <c r="E511" s="48" t="s">
        <v>1095</v>
      </c>
      <c r="F511" s="43" t="s">
        <v>12</v>
      </c>
      <c r="G511" s="4" t="s">
        <v>386</v>
      </c>
      <c r="H511" s="10"/>
      <c r="I511" s="10"/>
      <c r="J511" s="10"/>
      <c r="K511" s="10"/>
    </row>
    <row r="512" ht="30.0" customHeight="1">
      <c r="A512" s="4" t="s">
        <v>51</v>
      </c>
      <c r="B512" s="5" t="s">
        <v>52</v>
      </c>
      <c r="C512" s="6">
        <v>1267351.41</v>
      </c>
      <c r="D512" s="15" t="s">
        <v>1094</v>
      </c>
      <c r="E512" s="48" t="s">
        <v>1095</v>
      </c>
      <c r="F512" s="43" t="s">
        <v>12</v>
      </c>
      <c r="G512" s="4" t="s">
        <v>432</v>
      </c>
      <c r="H512" s="10"/>
      <c r="I512" s="10"/>
      <c r="J512" s="10"/>
      <c r="K512" s="10"/>
    </row>
    <row r="513" ht="30.0" customHeight="1">
      <c r="A513" s="4" t="s">
        <v>1096</v>
      </c>
      <c r="B513" s="5" t="s">
        <v>1097</v>
      </c>
      <c r="C513" s="6">
        <v>201727.65</v>
      </c>
      <c r="D513" s="15" t="s">
        <v>1098</v>
      </c>
      <c r="E513" s="48" t="s">
        <v>1099</v>
      </c>
      <c r="F513" s="43" t="s">
        <v>12</v>
      </c>
      <c r="G513" s="4" t="s">
        <v>1100</v>
      </c>
      <c r="H513" s="10"/>
      <c r="I513" s="10"/>
      <c r="J513" s="10"/>
      <c r="K513" s="10"/>
    </row>
    <row r="514" ht="30.0" customHeight="1">
      <c r="A514" s="49" t="s">
        <v>86</v>
      </c>
      <c r="B514" s="5" t="s">
        <v>87</v>
      </c>
      <c r="C514" s="6">
        <v>9000.0</v>
      </c>
      <c r="D514" s="15" t="s">
        <v>1101</v>
      </c>
      <c r="E514" s="48" t="s">
        <v>980</v>
      </c>
      <c r="F514" s="43" t="s">
        <v>12</v>
      </c>
      <c r="G514" s="4" t="s">
        <v>974</v>
      </c>
      <c r="H514" s="10"/>
      <c r="I514" s="10"/>
      <c r="J514" s="10"/>
      <c r="K514" s="10"/>
    </row>
    <row r="515" ht="30.0" customHeight="1">
      <c r="A515" s="58"/>
      <c r="B515" s="59"/>
      <c r="C515" s="60"/>
      <c r="D515" s="61"/>
      <c r="E515" s="58"/>
      <c r="F515" s="62"/>
      <c r="G515" s="63"/>
      <c r="H515" s="10"/>
      <c r="I515" s="10"/>
      <c r="J515" s="10"/>
      <c r="K515" s="10"/>
    </row>
    <row r="516" ht="30.0" customHeight="1">
      <c r="A516" s="58"/>
      <c r="B516" s="59"/>
      <c r="C516" s="60"/>
      <c r="D516" s="61"/>
      <c r="E516" s="58"/>
      <c r="F516" s="62"/>
      <c r="G516" s="63"/>
      <c r="H516" s="10"/>
      <c r="I516" s="10"/>
      <c r="J516" s="10"/>
      <c r="K516" s="10"/>
    </row>
    <row r="517" ht="30.0" customHeight="1">
      <c r="A517" s="58"/>
      <c r="B517" s="59"/>
      <c r="C517" s="60"/>
      <c r="D517" s="61"/>
      <c r="E517" s="58"/>
      <c r="F517" s="62"/>
      <c r="G517" s="63"/>
      <c r="H517" s="10"/>
      <c r="I517" s="10"/>
      <c r="J517" s="10"/>
      <c r="K517" s="10"/>
    </row>
    <row r="518" ht="30.0" customHeight="1">
      <c r="A518" s="58"/>
      <c r="B518" s="59"/>
      <c r="C518" s="60"/>
      <c r="D518" s="61"/>
      <c r="E518" s="58"/>
      <c r="F518" s="62"/>
      <c r="G518" s="63"/>
      <c r="H518" s="10"/>
      <c r="I518" s="10"/>
      <c r="J518" s="10"/>
      <c r="K518" s="10"/>
    </row>
    <row r="519" ht="30.0" customHeight="1">
      <c r="A519" s="58"/>
      <c r="B519" s="59"/>
      <c r="C519" s="60"/>
      <c r="D519" s="61"/>
      <c r="E519" s="58"/>
      <c r="F519" s="62"/>
      <c r="G519" s="63"/>
      <c r="H519" s="10"/>
      <c r="I519" s="10"/>
      <c r="J519" s="10"/>
      <c r="K519" s="10"/>
    </row>
    <row r="520" ht="30.0" customHeight="1">
      <c r="A520" s="58"/>
      <c r="B520" s="59"/>
      <c r="C520" s="60"/>
      <c r="D520" s="61"/>
      <c r="E520" s="58"/>
      <c r="F520" s="62"/>
      <c r="G520" s="63"/>
      <c r="H520" s="10"/>
      <c r="I520" s="10"/>
      <c r="J520" s="10"/>
      <c r="K520" s="10"/>
    </row>
    <row r="521" ht="30.0" customHeight="1">
      <c r="A521" s="58"/>
      <c r="B521" s="59"/>
      <c r="C521" s="60"/>
      <c r="D521" s="61"/>
      <c r="E521" s="58"/>
      <c r="F521" s="62"/>
      <c r="G521" s="63"/>
      <c r="H521" s="10"/>
      <c r="I521" s="10"/>
      <c r="J521" s="10"/>
      <c r="K521" s="10"/>
    </row>
    <row r="522" ht="30.0" customHeight="1">
      <c r="A522" s="58"/>
      <c r="B522" s="59"/>
      <c r="C522" s="60"/>
      <c r="D522" s="61"/>
      <c r="E522" s="58"/>
      <c r="F522" s="62"/>
      <c r="G522" s="63"/>
      <c r="H522" s="10"/>
      <c r="I522" s="10"/>
      <c r="J522" s="10"/>
      <c r="K522" s="10"/>
    </row>
    <row r="523" ht="30.0" customHeight="1">
      <c r="A523" s="58"/>
      <c r="B523" s="59"/>
      <c r="C523" s="60"/>
      <c r="D523" s="61"/>
      <c r="E523" s="58"/>
      <c r="F523" s="62"/>
      <c r="G523" s="63"/>
      <c r="H523" s="10"/>
      <c r="I523" s="10"/>
      <c r="J523" s="10"/>
      <c r="K523" s="10"/>
    </row>
    <row r="524" ht="30.0" customHeight="1">
      <c r="A524" s="58"/>
      <c r="B524" s="59"/>
      <c r="C524" s="60"/>
      <c r="D524" s="61"/>
      <c r="E524" s="58"/>
      <c r="F524" s="62"/>
      <c r="G524" s="63"/>
      <c r="H524" s="10"/>
      <c r="I524" s="10"/>
      <c r="J524" s="10"/>
      <c r="K524" s="10"/>
    </row>
    <row r="525" ht="30.0" customHeight="1">
      <c r="A525" s="58"/>
      <c r="B525" s="59"/>
      <c r="C525" s="60"/>
      <c r="D525" s="61"/>
      <c r="E525" s="58"/>
      <c r="F525" s="62"/>
      <c r="G525" s="63"/>
      <c r="H525" s="10"/>
      <c r="I525" s="10"/>
      <c r="J525" s="10"/>
      <c r="K525" s="10"/>
    </row>
    <row r="526" ht="30.0" customHeight="1">
      <c r="A526" s="58"/>
      <c r="B526" s="59"/>
      <c r="C526" s="60"/>
      <c r="D526" s="61"/>
      <c r="E526" s="58"/>
      <c r="F526" s="62"/>
      <c r="G526" s="63"/>
      <c r="H526" s="10"/>
      <c r="I526" s="10"/>
      <c r="J526" s="10"/>
      <c r="K526" s="10"/>
    </row>
    <row r="527" ht="30.0" customHeight="1">
      <c r="A527" s="58"/>
      <c r="B527" s="59"/>
      <c r="C527" s="60"/>
      <c r="D527" s="61"/>
      <c r="E527" s="58"/>
      <c r="F527" s="62"/>
      <c r="G527" s="63"/>
      <c r="H527" s="10"/>
      <c r="I527" s="10"/>
      <c r="J527" s="10"/>
      <c r="K527" s="10"/>
    </row>
    <row r="528" ht="30.0" customHeight="1">
      <c r="A528" s="58"/>
      <c r="B528" s="59"/>
      <c r="C528" s="60"/>
      <c r="D528" s="61"/>
      <c r="E528" s="58"/>
      <c r="F528" s="62"/>
      <c r="G528" s="63"/>
      <c r="H528" s="10"/>
      <c r="I528" s="10"/>
      <c r="J528" s="10"/>
      <c r="K528" s="10"/>
    </row>
    <row r="529" ht="30.0" customHeight="1">
      <c r="A529" s="58"/>
      <c r="B529" s="59"/>
      <c r="C529" s="60"/>
      <c r="D529" s="61"/>
      <c r="E529" s="58"/>
      <c r="F529" s="62"/>
      <c r="G529" s="63"/>
      <c r="H529" s="10"/>
      <c r="I529" s="10"/>
      <c r="J529" s="10"/>
      <c r="K529" s="10"/>
    </row>
    <row r="530" ht="30.0" customHeight="1">
      <c r="A530" s="58"/>
      <c r="B530" s="59"/>
      <c r="C530" s="60"/>
      <c r="D530" s="61"/>
      <c r="E530" s="58"/>
      <c r="F530" s="62"/>
      <c r="G530" s="63"/>
      <c r="H530" s="10"/>
      <c r="I530" s="10"/>
      <c r="J530" s="10"/>
      <c r="K530" s="10"/>
    </row>
    <row r="531" ht="30.0" customHeight="1">
      <c r="A531" s="58"/>
      <c r="B531" s="59"/>
      <c r="C531" s="60"/>
      <c r="D531" s="61"/>
      <c r="E531" s="58"/>
      <c r="F531" s="62"/>
      <c r="G531" s="63"/>
      <c r="H531" s="10"/>
      <c r="I531" s="10"/>
      <c r="J531" s="10"/>
      <c r="K531" s="10"/>
    </row>
    <row r="532" ht="30.0" customHeight="1">
      <c r="A532" s="58"/>
      <c r="B532" s="59"/>
      <c r="C532" s="60"/>
      <c r="D532" s="61"/>
      <c r="E532" s="58"/>
      <c r="F532" s="62"/>
      <c r="G532" s="63"/>
      <c r="H532" s="10"/>
      <c r="I532" s="10"/>
      <c r="J532" s="10"/>
      <c r="K532" s="10"/>
    </row>
    <row r="533" ht="30.0" customHeight="1">
      <c r="A533" s="58"/>
      <c r="B533" s="59"/>
      <c r="C533" s="60"/>
      <c r="D533" s="61"/>
      <c r="E533" s="58"/>
      <c r="F533" s="62"/>
      <c r="G533" s="63"/>
      <c r="H533" s="10"/>
      <c r="I533" s="10"/>
      <c r="J533" s="10"/>
      <c r="K533" s="10"/>
    </row>
    <row r="534" ht="30.0" customHeight="1">
      <c r="A534" s="58"/>
      <c r="B534" s="59"/>
      <c r="C534" s="60"/>
      <c r="D534" s="61"/>
      <c r="E534" s="58"/>
      <c r="F534" s="62"/>
      <c r="G534" s="63"/>
      <c r="H534" s="10"/>
      <c r="I534" s="10"/>
      <c r="J534" s="10"/>
      <c r="K534" s="10"/>
    </row>
    <row r="535" ht="30.0" customHeight="1">
      <c r="A535" s="58"/>
      <c r="B535" s="59"/>
      <c r="C535" s="60"/>
      <c r="D535" s="61"/>
      <c r="E535" s="58"/>
      <c r="F535" s="62"/>
      <c r="G535" s="63"/>
      <c r="H535" s="10"/>
      <c r="I535" s="10"/>
      <c r="J535" s="10"/>
      <c r="K535" s="10"/>
    </row>
    <row r="536" ht="30.0" customHeight="1">
      <c r="A536" s="58"/>
      <c r="B536" s="59"/>
      <c r="C536" s="60"/>
      <c r="D536" s="61"/>
      <c r="E536" s="58"/>
      <c r="F536" s="62"/>
      <c r="G536" s="63"/>
      <c r="H536" s="10"/>
      <c r="I536" s="10"/>
      <c r="J536" s="10"/>
      <c r="K536" s="10"/>
    </row>
    <row r="537" ht="30.0" customHeight="1">
      <c r="A537" s="58"/>
      <c r="B537" s="59"/>
      <c r="C537" s="60"/>
      <c r="D537" s="61"/>
      <c r="E537" s="58"/>
      <c r="F537" s="62"/>
      <c r="G537" s="63"/>
      <c r="H537" s="10"/>
      <c r="I537" s="10"/>
      <c r="J537" s="10"/>
      <c r="K537" s="10"/>
    </row>
    <row r="538" ht="30.0" customHeight="1">
      <c r="A538" s="58"/>
      <c r="B538" s="59"/>
      <c r="C538" s="60"/>
      <c r="D538" s="61"/>
      <c r="E538" s="58"/>
      <c r="F538" s="62"/>
      <c r="G538" s="63"/>
      <c r="H538" s="10"/>
      <c r="I538" s="10"/>
      <c r="J538" s="10"/>
      <c r="K538" s="10"/>
    </row>
    <row r="539" ht="30.0" customHeight="1">
      <c r="A539" s="58"/>
      <c r="B539" s="59"/>
      <c r="C539" s="60"/>
      <c r="D539" s="61"/>
      <c r="E539" s="58"/>
      <c r="F539" s="62"/>
      <c r="G539" s="63"/>
      <c r="H539" s="10"/>
      <c r="I539" s="10"/>
      <c r="J539" s="10"/>
      <c r="K539" s="10"/>
    </row>
    <row r="540" ht="30.0" customHeight="1">
      <c r="A540" s="58"/>
      <c r="B540" s="59"/>
      <c r="C540" s="60"/>
      <c r="D540" s="61"/>
      <c r="E540" s="58"/>
      <c r="F540" s="62"/>
      <c r="G540" s="63"/>
      <c r="H540" s="10"/>
      <c r="I540" s="10"/>
      <c r="J540" s="10"/>
      <c r="K540" s="10"/>
    </row>
    <row r="541" ht="30.0" customHeight="1">
      <c r="A541" s="58"/>
      <c r="B541" s="59"/>
      <c r="C541" s="60"/>
      <c r="D541" s="61"/>
      <c r="E541" s="58"/>
      <c r="F541" s="62"/>
      <c r="G541" s="63"/>
      <c r="H541" s="10"/>
      <c r="I541" s="10"/>
      <c r="J541" s="10"/>
      <c r="K541" s="10"/>
    </row>
    <row r="542" ht="30.0" customHeight="1">
      <c r="A542" s="58"/>
      <c r="B542" s="59"/>
      <c r="C542" s="60"/>
      <c r="D542" s="61"/>
      <c r="E542" s="58"/>
      <c r="F542" s="62"/>
      <c r="G542" s="63"/>
      <c r="H542" s="10"/>
      <c r="I542" s="10"/>
      <c r="J542" s="10"/>
      <c r="K542" s="10"/>
    </row>
    <row r="543" ht="30.0" customHeight="1">
      <c r="A543" s="58"/>
      <c r="B543" s="59"/>
      <c r="C543" s="60"/>
      <c r="D543" s="61"/>
      <c r="E543" s="58"/>
      <c r="F543" s="62"/>
      <c r="G543" s="63"/>
      <c r="H543" s="10"/>
      <c r="I543" s="10"/>
      <c r="J543" s="10"/>
      <c r="K543" s="10"/>
    </row>
    <row r="544" ht="30.0" customHeight="1">
      <c r="A544" s="58"/>
      <c r="B544" s="59"/>
      <c r="C544" s="60"/>
      <c r="D544" s="61"/>
      <c r="E544" s="58"/>
      <c r="F544" s="62"/>
      <c r="G544" s="63"/>
      <c r="H544" s="10"/>
      <c r="I544" s="10"/>
      <c r="J544" s="10"/>
      <c r="K544" s="10"/>
    </row>
    <row r="545" ht="30.0" customHeight="1">
      <c r="A545" s="58"/>
      <c r="B545" s="59"/>
      <c r="C545" s="60"/>
      <c r="D545" s="61"/>
      <c r="E545" s="58"/>
      <c r="F545" s="62"/>
      <c r="G545" s="63"/>
      <c r="H545" s="10"/>
      <c r="I545" s="10"/>
      <c r="J545" s="10"/>
      <c r="K545" s="10"/>
    </row>
    <row r="546" ht="30.0" customHeight="1">
      <c r="A546" s="58"/>
      <c r="B546" s="59"/>
      <c r="C546" s="60"/>
      <c r="D546" s="61"/>
      <c r="E546" s="58"/>
      <c r="F546" s="62"/>
      <c r="G546" s="63"/>
      <c r="H546" s="10"/>
      <c r="I546" s="10"/>
      <c r="J546" s="10"/>
      <c r="K546" s="10"/>
    </row>
    <row r="547" ht="30.0" customHeight="1">
      <c r="A547" s="58"/>
      <c r="B547" s="59"/>
      <c r="C547" s="60"/>
      <c r="D547" s="61"/>
      <c r="E547" s="58"/>
      <c r="F547" s="62"/>
      <c r="G547" s="63"/>
      <c r="H547" s="10"/>
      <c r="I547" s="10"/>
      <c r="J547" s="10"/>
      <c r="K547" s="10"/>
    </row>
    <row r="548" ht="30.0" customHeight="1">
      <c r="A548" s="58"/>
      <c r="B548" s="59"/>
      <c r="C548" s="60"/>
      <c r="D548" s="61"/>
      <c r="E548" s="58"/>
      <c r="F548" s="62"/>
      <c r="G548" s="63"/>
      <c r="H548" s="10"/>
      <c r="I548" s="10"/>
      <c r="J548" s="10"/>
      <c r="K548" s="10"/>
    </row>
    <row r="549" ht="30.0" customHeight="1">
      <c r="A549" s="58"/>
      <c r="B549" s="59"/>
      <c r="C549" s="60"/>
      <c r="D549" s="61"/>
      <c r="E549" s="58"/>
      <c r="F549" s="62"/>
      <c r="G549" s="63"/>
      <c r="H549" s="10"/>
      <c r="I549" s="10"/>
      <c r="J549" s="10"/>
      <c r="K549" s="10"/>
    </row>
    <row r="550" ht="30.0" customHeight="1">
      <c r="A550" s="58"/>
      <c r="B550" s="59"/>
      <c r="C550" s="60"/>
      <c r="D550" s="61"/>
      <c r="E550" s="58"/>
      <c r="F550" s="62"/>
      <c r="G550" s="63"/>
      <c r="H550" s="10"/>
      <c r="I550" s="10"/>
      <c r="J550" s="10"/>
      <c r="K550" s="10"/>
    </row>
    <row r="551" ht="30.0" customHeight="1">
      <c r="A551" s="58"/>
      <c r="B551" s="59"/>
      <c r="C551" s="60"/>
      <c r="D551" s="61"/>
      <c r="E551" s="58"/>
      <c r="F551" s="62"/>
      <c r="G551" s="63"/>
      <c r="H551" s="10"/>
      <c r="I551" s="10"/>
      <c r="J551" s="10"/>
      <c r="K551" s="10"/>
    </row>
    <row r="552" ht="30.0" customHeight="1">
      <c r="A552" s="58"/>
      <c r="B552" s="59"/>
      <c r="C552" s="60"/>
      <c r="D552" s="61"/>
      <c r="E552" s="58"/>
      <c r="F552" s="62"/>
      <c r="G552" s="63"/>
      <c r="H552" s="10"/>
      <c r="I552" s="10"/>
      <c r="J552" s="10"/>
      <c r="K552" s="10"/>
    </row>
    <row r="553" ht="30.0" customHeight="1">
      <c r="A553" s="58"/>
      <c r="B553" s="59"/>
      <c r="C553" s="60"/>
      <c r="D553" s="61"/>
      <c r="E553" s="58"/>
      <c r="F553" s="62"/>
      <c r="G553" s="63"/>
      <c r="H553" s="10"/>
      <c r="I553" s="10"/>
      <c r="J553" s="10"/>
      <c r="K553" s="10"/>
    </row>
    <row r="554" ht="30.0" customHeight="1">
      <c r="A554" s="58"/>
      <c r="B554" s="59"/>
      <c r="C554" s="60"/>
      <c r="D554" s="61"/>
      <c r="E554" s="58"/>
      <c r="F554" s="62"/>
      <c r="G554" s="63"/>
      <c r="H554" s="10"/>
      <c r="I554" s="10"/>
      <c r="J554" s="10"/>
      <c r="K554" s="10"/>
    </row>
    <row r="555" ht="30.0" customHeight="1">
      <c r="A555" s="58"/>
      <c r="B555" s="59"/>
      <c r="C555" s="60"/>
      <c r="D555" s="61"/>
      <c r="E555" s="58"/>
      <c r="F555" s="62"/>
      <c r="G555" s="63"/>
      <c r="H555" s="10"/>
      <c r="I555" s="10"/>
      <c r="J555" s="10"/>
      <c r="K555" s="10"/>
    </row>
    <row r="556" ht="30.0" customHeight="1">
      <c r="A556" s="58"/>
      <c r="B556" s="59"/>
      <c r="C556" s="60"/>
      <c r="D556" s="61"/>
      <c r="E556" s="58"/>
      <c r="F556" s="62"/>
      <c r="G556" s="63"/>
      <c r="H556" s="10"/>
      <c r="I556" s="10"/>
      <c r="J556" s="10"/>
      <c r="K556" s="10"/>
    </row>
    <row r="557" ht="30.0" customHeight="1">
      <c r="A557" s="58"/>
      <c r="B557" s="59"/>
      <c r="C557" s="60"/>
      <c r="D557" s="61"/>
      <c r="E557" s="58"/>
      <c r="F557" s="62"/>
      <c r="G557" s="63"/>
      <c r="H557" s="10"/>
      <c r="I557" s="10"/>
      <c r="J557" s="10"/>
      <c r="K557" s="10"/>
    </row>
    <row r="558" ht="30.0" customHeight="1">
      <c r="A558" s="58"/>
      <c r="B558" s="59"/>
      <c r="C558" s="60"/>
      <c r="D558" s="61"/>
      <c r="E558" s="58"/>
      <c r="F558" s="62"/>
      <c r="G558" s="63"/>
      <c r="H558" s="10"/>
      <c r="I558" s="10"/>
      <c r="J558" s="10"/>
      <c r="K558" s="10"/>
    </row>
    <row r="559" ht="30.0" customHeight="1">
      <c r="A559" s="58"/>
      <c r="B559" s="59"/>
      <c r="C559" s="60"/>
      <c r="D559" s="61"/>
      <c r="E559" s="58"/>
      <c r="F559" s="62"/>
      <c r="G559" s="63"/>
      <c r="H559" s="10"/>
      <c r="I559" s="10"/>
      <c r="J559" s="10"/>
      <c r="K559" s="10"/>
    </row>
    <row r="560" ht="30.0" customHeight="1">
      <c r="A560" s="58"/>
      <c r="B560" s="59"/>
      <c r="C560" s="60"/>
      <c r="D560" s="61"/>
      <c r="E560" s="58"/>
      <c r="F560" s="62"/>
      <c r="G560" s="63"/>
      <c r="H560" s="10"/>
      <c r="I560" s="10"/>
      <c r="J560" s="10"/>
      <c r="K560" s="10"/>
    </row>
    <row r="561" ht="30.0" customHeight="1">
      <c r="A561" s="58"/>
      <c r="B561" s="59"/>
      <c r="C561" s="60"/>
      <c r="D561" s="61"/>
      <c r="E561" s="58"/>
      <c r="F561" s="62"/>
      <c r="G561" s="63"/>
      <c r="H561" s="10"/>
      <c r="I561" s="10"/>
      <c r="J561" s="10"/>
      <c r="K561" s="10"/>
    </row>
    <row r="562" ht="30.0" customHeight="1">
      <c r="A562" s="58"/>
      <c r="B562" s="59"/>
      <c r="C562" s="60"/>
      <c r="D562" s="61"/>
      <c r="E562" s="58"/>
      <c r="F562" s="62"/>
      <c r="G562" s="63"/>
      <c r="H562" s="10"/>
      <c r="I562" s="10"/>
      <c r="J562" s="10"/>
      <c r="K562" s="10"/>
    </row>
    <row r="563" ht="30.0" customHeight="1">
      <c r="A563" s="58"/>
      <c r="B563" s="59"/>
      <c r="C563" s="60"/>
      <c r="D563" s="61"/>
      <c r="E563" s="58"/>
      <c r="F563" s="62"/>
      <c r="G563" s="63"/>
      <c r="H563" s="10"/>
      <c r="I563" s="10"/>
      <c r="J563" s="10"/>
      <c r="K563" s="10"/>
    </row>
    <row r="564" ht="30.0" customHeight="1">
      <c r="A564" s="58"/>
      <c r="B564" s="59"/>
      <c r="C564" s="60"/>
      <c r="D564" s="61"/>
      <c r="E564" s="58"/>
      <c r="F564" s="62"/>
      <c r="G564" s="63"/>
      <c r="H564" s="10"/>
      <c r="I564" s="10"/>
      <c r="J564" s="10"/>
      <c r="K564" s="10"/>
    </row>
    <row r="565" ht="30.0" customHeight="1">
      <c r="A565" s="58"/>
      <c r="B565" s="59"/>
      <c r="C565" s="60"/>
      <c r="D565" s="61"/>
      <c r="E565" s="58"/>
      <c r="F565" s="62"/>
      <c r="G565" s="63"/>
      <c r="H565" s="10"/>
      <c r="I565" s="10"/>
      <c r="J565" s="10"/>
      <c r="K565" s="10"/>
    </row>
    <row r="566" ht="30.0" customHeight="1">
      <c r="A566" s="58"/>
      <c r="B566" s="59"/>
      <c r="C566" s="60"/>
      <c r="D566" s="61"/>
      <c r="E566" s="58"/>
      <c r="F566" s="62"/>
      <c r="G566" s="63"/>
      <c r="H566" s="10"/>
      <c r="I566" s="10"/>
      <c r="J566" s="10"/>
      <c r="K566" s="10"/>
    </row>
    <row r="567" ht="30.0" customHeight="1">
      <c r="A567" s="58"/>
      <c r="B567" s="59"/>
      <c r="C567" s="60"/>
      <c r="D567" s="61"/>
      <c r="E567" s="58"/>
      <c r="F567" s="62"/>
      <c r="G567" s="63"/>
      <c r="H567" s="10"/>
      <c r="I567" s="10"/>
      <c r="J567" s="10"/>
      <c r="K567" s="10"/>
    </row>
    <row r="568" ht="30.0" customHeight="1">
      <c r="A568" s="58"/>
      <c r="B568" s="59"/>
      <c r="C568" s="60"/>
      <c r="D568" s="61"/>
      <c r="E568" s="58"/>
      <c r="F568" s="62"/>
      <c r="G568" s="63"/>
      <c r="H568" s="10"/>
      <c r="I568" s="10"/>
      <c r="J568" s="10"/>
      <c r="K568" s="10"/>
    </row>
    <row r="569" ht="30.0" customHeight="1">
      <c r="A569" s="58"/>
      <c r="B569" s="59"/>
      <c r="C569" s="60"/>
      <c r="D569" s="61"/>
      <c r="E569" s="58"/>
      <c r="F569" s="62"/>
      <c r="G569" s="63"/>
      <c r="H569" s="10"/>
      <c r="I569" s="10"/>
      <c r="J569" s="10"/>
      <c r="K569" s="10"/>
    </row>
    <row r="570" ht="30.0" customHeight="1">
      <c r="A570" s="58"/>
      <c r="B570" s="59"/>
      <c r="C570" s="60"/>
      <c r="D570" s="61"/>
      <c r="E570" s="58"/>
      <c r="F570" s="62"/>
      <c r="G570" s="63"/>
      <c r="H570" s="10"/>
      <c r="I570" s="10"/>
      <c r="J570" s="10"/>
      <c r="K570" s="10"/>
    </row>
    <row r="571" ht="30.0" customHeight="1">
      <c r="A571" s="58"/>
      <c r="B571" s="59"/>
      <c r="C571" s="60"/>
      <c r="D571" s="61"/>
      <c r="E571" s="58"/>
      <c r="F571" s="62"/>
      <c r="G571" s="63"/>
      <c r="H571" s="10"/>
      <c r="I571" s="10"/>
      <c r="J571" s="10"/>
      <c r="K571" s="10"/>
    </row>
    <row r="572" ht="30.0" customHeight="1">
      <c r="A572" s="58"/>
      <c r="B572" s="59"/>
      <c r="C572" s="60"/>
      <c r="D572" s="61"/>
      <c r="E572" s="58"/>
      <c r="F572" s="62"/>
      <c r="G572" s="63"/>
      <c r="H572" s="10"/>
      <c r="I572" s="10"/>
      <c r="J572" s="10"/>
      <c r="K572" s="10"/>
    </row>
    <row r="573" ht="30.0" customHeight="1">
      <c r="A573" s="58"/>
      <c r="B573" s="59"/>
      <c r="C573" s="60"/>
      <c r="D573" s="61"/>
      <c r="E573" s="58"/>
      <c r="F573" s="62"/>
      <c r="G573" s="63"/>
      <c r="H573" s="10"/>
      <c r="I573" s="10"/>
      <c r="J573" s="10"/>
      <c r="K573" s="10"/>
    </row>
    <row r="574" ht="30.0" customHeight="1">
      <c r="A574" s="58"/>
      <c r="B574" s="59"/>
      <c r="C574" s="60"/>
      <c r="D574" s="61"/>
      <c r="E574" s="58"/>
      <c r="F574" s="62"/>
      <c r="G574" s="63"/>
      <c r="H574" s="10"/>
      <c r="I574" s="10"/>
      <c r="J574" s="10"/>
      <c r="K574" s="10"/>
    </row>
    <row r="575" ht="30.0" customHeight="1">
      <c r="A575" s="58"/>
      <c r="B575" s="59"/>
      <c r="C575" s="60"/>
      <c r="D575" s="61"/>
      <c r="E575" s="58"/>
      <c r="F575" s="62"/>
      <c r="G575" s="63"/>
      <c r="H575" s="10"/>
      <c r="I575" s="10"/>
      <c r="J575" s="10"/>
      <c r="K575" s="10"/>
    </row>
    <row r="576" ht="30.0" customHeight="1">
      <c r="A576" s="58"/>
      <c r="B576" s="59"/>
      <c r="C576" s="60"/>
      <c r="D576" s="61"/>
      <c r="E576" s="58"/>
      <c r="F576" s="62"/>
      <c r="G576" s="63"/>
      <c r="H576" s="10"/>
      <c r="I576" s="10"/>
      <c r="J576" s="10"/>
      <c r="K576" s="10"/>
    </row>
    <row r="577" ht="30.0" customHeight="1">
      <c r="A577" s="58"/>
      <c r="B577" s="59"/>
      <c r="C577" s="60"/>
      <c r="D577" s="61"/>
      <c r="E577" s="58"/>
      <c r="F577" s="62"/>
      <c r="G577" s="63"/>
      <c r="H577" s="10"/>
      <c r="I577" s="10"/>
      <c r="J577" s="10"/>
      <c r="K577" s="10"/>
    </row>
    <row r="578" ht="30.0" customHeight="1">
      <c r="A578" s="58"/>
      <c r="B578" s="59"/>
      <c r="C578" s="60"/>
      <c r="D578" s="61"/>
      <c r="E578" s="58"/>
      <c r="F578" s="62"/>
      <c r="G578" s="63"/>
      <c r="H578" s="10"/>
      <c r="I578" s="10"/>
      <c r="J578" s="10"/>
      <c r="K578" s="10"/>
    </row>
    <row r="579" ht="30.0" customHeight="1">
      <c r="A579" s="58"/>
      <c r="B579" s="59"/>
      <c r="C579" s="60"/>
      <c r="D579" s="61"/>
      <c r="E579" s="58"/>
      <c r="F579" s="62"/>
      <c r="G579" s="63"/>
      <c r="H579" s="10"/>
      <c r="I579" s="10"/>
      <c r="J579" s="10"/>
      <c r="K579" s="10"/>
    </row>
    <row r="580" ht="30.0" customHeight="1">
      <c r="A580" s="58"/>
      <c r="B580" s="59"/>
      <c r="C580" s="60"/>
      <c r="D580" s="61"/>
      <c r="E580" s="58"/>
      <c r="F580" s="62"/>
      <c r="G580" s="63"/>
      <c r="H580" s="10"/>
      <c r="I580" s="10"/>
      <c r="J580" s="10"/>
      <c r="K580" s="10"/>
    </row>
    <row r="581" ht="30.0" customHeight="1">
      <c r="A581" s="58"/>
      <c r="B581" s="59"/>
      <c r="C581" s="60"/>
      <c r="D581" s="61"/>
      <c r="E581" s="58"/>
      <c r="F581" s="62"/>
      <c r="G581" s="63"/>
      <c r="H581" s="10"/>
      <c r="I581" s="10"/>
      <c r="J581" s="10"/>
      <c r="K581" s="10"/>
    </row>
    <row r="582" ht="30.0" customHeight="1">
      <c r="A582" s="58"/>
      <c r="B582" s="59"/>
      <c r="C582" s="60"/>
      <c r="D582" s="61"/>
      <c r="E582" s="58"/>
      <c r="F582" s="62"/>
      <c r="G582" s="63"/>
      <c r="H582" s="10"/>
      <c r="I582" s="10"/>
      <c r="J582" s="10"/>
      <c r="K582" s="10"/>
    </row>
    <row r="583" ht="30.0" customHeight="1">
      <c r="A583" s="58"/>
      <c r="B583" s="59"/>
      <c r="C583" s="60"/>
      <c r="D583" s="61"/>
      <c r="E583" s="58"/>
      <c r="F583" s="62"/>
      <c r="G583" s="63"/>
      <c r="H583" s="10"/>
      <c r="I583" s="10"/>
      <c r="J583" s="10"/>
      <c r="K583" s="10"/>
    </row>
    <row r="584" ht="30.0" customHeight="1">
      <c r="A584" s="58"/>
      <c r="B584" s="59"/>
      <c r="C584" s="60"/>
      <c r="D584" s="61"/>
      <c r="E584" s="58"/>
      <c r="F584" s="62"/>
      <c r="G584" s="63"/>
      <c r="H584" s="10"/>
      <c r="I584" s="10"/>
      <c r="J584" s="10"/>
      <c r="K584" s="10"/>
    </row>
    <row r="585" ht="30.0" customHeight="1">
      <c r="A585" s="58"/>
      <c r="B585" s="59"/>
      <c r="C585" s="60"/>
      <c r="D585" s="61"/>
      <c r="E585" s="58"/>
      <c r="F585" s="62"/>
      <c r="G585" s="63"/>
      <c r="H585" s="10"/>
      <c r="I585" s="10"/>
      <c r="J585" s="10"/>
      <c r="K585" s="10"/>
    </row>
    <row r="586" ht="30.0" customHeight="1">
      <c r="A586" s="58"/>
      <c r="B586" s="59"/>
      <c r="C586" s="60"/>
      <c r="D586" s="61"/>
      <c r="E586" s="58"/>
      <c r="F586" s="62"/>
      <c r="G586" s="63"/>
      <c r="H586" s="10"/>
      <c r="I586" s="10"/>
      <c r="J586" s="10"/>
      <c r="K586" s="10"/>
    </row>
    <row r="587" ht="30.0" customHeight="1">
      <c r="A587" s="58"/>
      <c r="B587" s="59"/>
      <c r="C587" s="60"/>
      <c r="D587" s="61"/>
      <c r="E587" s="58"/>
      <c r="F587" s="62"/>
      <c r="G587" s="63"/>
      <c r="H587" s="10"/>
      <c r="I587" s="10"/>
      <c r="J587" s="10"/>
      <c r="K587" s="10"/>
    </row>
    <row r="588" ht="30.0" customHeight="1">
      <c r="A588" s="58"/>
      <c r="B588" s="59"/>
      <c r="C588" s="60"/>
      <c r="D588" s="61"/>
      <c r="E588" s="58"/>
      <c r="F588" s="62"/>
      <c r="G588" s="63"/>
      <c r="H588" s="10"/>
      <c r="I588" s="10"/>
      <c r="J588" s="10"/>
      <c r="K588" s="10"/>
    </row>
    <row r="589" ht="30.0" customHeight="1">
      <c r="A589" s="58"/>
      <c r="B589" s="59"/>
      <c r="C589" s="60"/>
      <c r="D589" s="61"/>
      <c r="E589" s="58"/>
      <c r="F589" s="62"/>
      <c r="G589" s="63"/>
      <c r="H589" s="10"/>
      <c r="I589" s="10"/>
      <c r="J589" s="10"/>
      <c r="K589" s="10"/>
    </row>
    <row r="590" ht="30.0" customHeight="1">
      <c r="A590" s="58"/>
      <c r="B590" s="59"/>
      <c r="C590" s="60"/>
      <c r="D590" s="61"/>
      <c r="E590" s="58"/>
      <c r="F590" s="62"/>
      <c r="G590" s="63"/>
      <c r="H590" s="10"/>
      <c r="I590" s="10"/>
      <c r="J590" s="10"/>
      <c r="K590" s="10"/>
    </row>
    <row r="591" ht="30.0" customHeight="1">
      <c r="A591" s="58"/>
      <c r="B591" s="59"/>
      <c r="C591" s="60"/>
      <c r="D591" s="61"/>
      <c r="E591" s="58"/>
      <c r="F591" s="62"/>
      <c r="G591" s="63"/>
      <c r="H591" s="10"/>
      <c r="I591" s="10"/>
      <c r="J591" s="10"/>
      <c r="K591" s="10"/>
    </row>
    <row r="592" ht="30.0" customHeight="1">
      <c r="A592" s="58"/>
      <c r="B592" s="59"/>
      <c r="C592" s="60"/>
      <c r="D592" s="61"/>
      <c r="E592" s="58"/>
      <c r="F592" s="62"/>
      <c r="G592" s="63"/>
      <c r="H592" s="10"/>
      <c r="I592" s="10"/>
      <c r="J592" s="10"/>
      <c r="K592" s="10"/>
    </row>
    <row r="593" ht="30.0" customHeight="1">
      <c r="A593" s="58"/>
      <c r="B593" s="59"/>
      <c r="C593" s="60"/>
      <c r="D593" s="61"/>
      <c r="E593" s="58"/>
      <c r="F593" s="62"/>
      <c r="G593" s="63"/>
      <c r="H593" s="10"/>
      <c r="I593" s="10"/>
      <c r="J593" s="10"/>
      <c r="K593" s="10"/>
    </row>
    <row r="594" ht="30.0" customHeight="1">
      <c r="A594" s="58"/>
      <c r="B594" s="59"/>
      <c r="C594" s="60"/>
      <c r="D594" s="61"/>
      <c r="E594" s="58"/>
      <c r="F594" s="62"/>
      <c r="G594" s="63"/>
      <c r="H594" s="10"/>
      <c r="I594" s="10"/>
      <c r="J594" s="10"/>
      <c r="K594" s="10"/>
    </row>
    <row r="595" ht="30.0" customHeight="1">
      <c r="A595" s="58"/>
      <c r="B595" s="59"/>
      <c r="C595" s="60"/>
      <c r="D595" s="61"/>
      <c r="E595" s="58"/>
      <c r="F595" s="62"/>
      <c r="G595" s="63"/>
      <c r="H595" s="10"/>
      <c r="I595" s="10"/>
      <c r="J595" s="10"/>
      <c r="K595" s="10"/>
    </row>
    <row r="596" ht="30.0" customHeight="1">
      <c r="A596" s="58"/>
      <c r="B596" s="59"/>
      <c r="C596" s="60"/>
      <c r="D596" s="61"/>
      <c r="E596" s="58"/>
      <c r="F596" s="62"/>
      <c r="G596" s="63"/>
      <c r="H596" s="10"/>
      <c r="I596" s="10"/>
      <c r="J596" s="10"/>
      <c r="K596" s="10"/>
    </row>
    <row r="597" ht="30.0" customHeight="1">
      <c r="A597" s="58"/>
      <c r="B597" s="59"/>
      <c r="C597" s="60"/>
      <c r="D597" s="61"/>
      <c r="E597" s="58"/>
      <c r="F597" s="62"/>
      <c r="G597" s="63"/>
      <c r="H597" s="10"/>
      <c r="I597" s="10"/>
      <c r="J597" s="10"/>
      <c r="K597" s="10"/>
    </row>
    <row r="598" ht="30.0" customHeight="1">
      <c r="A598" s="58"/>
      <c r="B598" s="59"/>
      <c r="C598" s="60"/>
      <c r="D598" s="61"/>
      <c r="E598" s="58"/>
      <c r="F598" s="62"/>
      <c r="G598" s="63"/>
      <c r="H598" s="10"/>
      <c r="I598" s="10"/>
      <c r="J598" s="10"/>
      <c r="K598" s="10"/>
    </row>
    <row r="599" ht="30.0" customHeight="1">
      <c r="A599" s="58"/>
      <c r="B599" s="59"/>
      <c r="C599" s="60"/>
      <c r="D599" s="61"/>
      <c r="E599" s="58"/>
      <c r="F599" s="62"/>
      <c r="G599" s="63"/>
      <c r="H599" s="10"/>
      <c r="I599" s="10"/>
      <c r="J599" s="10"/>
      <c r="K599" s="10"/>
    </row>
    <row r="600" ht="30.0" customHeight="1">
      <c r="A600" s="58"/>
      <c r="B600" s="59"/>
      <c r="C600" s="60"/>
      <c r="D600" s="61"/>
      <c r="E600" s="58"/>
      <c r="F600" s="62"/>
      <c r="G600" s="63"/>
      <c r="H600" s="10"/>
      <c r="I600" s="10"/>
      <c r="J600" s="10"/>
      <c r="K600" s="10"/>
    </row>
    <row r="601" ht="30.0" customHeight="1">
      <c r="A601" s="58"/>
      <c r="B601" s="59"/>
      <c r="C601" s="60"/>
      <c r="D601" s="61"/>
      <c r="E601" s="58"/>
      <c r="F601" s="62"/>
      <c r="G601" s="63"/>
      <c r="H601" s="10"/>
      <c r="I601" s="10"/>
      <c r="J601" s="10"/>
      <c r="K601" s="10"/>
    </row>
    <row r="602" ht="30.0" customHeight="1">
      <c r="A602" s="58"/>
      <c r="B602" s="59"/>
      <c r="C602" s="60"/>
      <c r="D602" s="61"/>
      <c r="E602" s="58"/>
      <c r="F602" s="62"/>
      <c r="G602" s="63"/>
      <c r="H602" s="10"/>
      <c r="I602" s="10"/>
      <c r="J602" s="10"/>
      <c r="K602" s="10"/>
    </row>
    <row r="603" ht="30.0" customHeight="1">
      <c r="A603" s="58"/>
      <c r="B603" s="59"/>
      <c r="C603" s="60"/>
      <c r="D603" s="61"/>
      <c r="E603" s="58"/>
      <c r="F603" s="62"/>
      <c r="G603" s="63"/>
      <c r="H603" s="10"/>
      <c r="I603" s="10"/>
      <c r="J603" s="10"/>
      <c r="K603" s="10"/>
    </row>
    <row r="604" ht="30.0" customHeight="1">
      <c r="A604" s="58"/>
      <c r="B604" s="59"/>
      <c r="C604" s="60"/>
      <c r="D604" s="61"/>
      <c r="E604" s="58"/>
      <c r="F604" s="62"/>
      <c r="G604" s="63"/>
      <c r="H604" s="10"/>
      <c r="I604" s="10"/>
      <c r="J604" s="10"/>
      <c r="K604" s="10"/>
    </row>
    <row r="605" ht="30.0" customHeight="1">
      <c r="A605" s="58"/>
      <c r="B605" s="59"/>
      <c r="C605" s="60"/>
      <c r="D605" s="61"/>
      <c r="E605" s="58"/>
      <c r="F605" s="62"/>
      <c r="G605" s="63"/>
      <c r="H605" s="10"/>
      <c r="I605" s="10"/>
      <c r="J605" s="10"/>
      <c r="K605" s="10"/>
    </row>
    <row r="606" ht="30.0" customHeight="1">
      <c r="A606" s="58"/>
      <c r="B606" s="59"/>
      <c r="C606" s="60"/>
      <c r="D606" s="61"/>
      <c r="E606" s="58"/>
      <c r="F606" s="62"/>
      <c r="G606" s="63"/>
      <c r="H606" s="10"/>
      <c r="I606" s="10"/>
      <c r="J606" s="10"/>
      <c r="K606" s="10"/>
    </row>
    <row r="607" ht="30.0" customHeight="1">
      <c r="A607" s="58"/>
      <c r="B607" s="59"/>
      <c r="C607" s="60"/>
      <c r="D607" s="61"/>
      <c r="E607" s="58"/>
      <c r="F607" s="62"/>
      <c r="G607" s="63"/>
      <c r="H607" s="10"/>
      <c r="I607" s="10"/>
      <c r="J607" s="10"/>
      <c r="K607" s="10"/>
    </row>
    <row r="608" ht="30.0" customHeight="1">
      <c r="A608" s="58"/>
      <c r="B608" s="59"/>
      <c r="C608" s="60"/>
      <c r="D608" s="61"/>
      <c r="E608" s="58"/>
      <c r="F608" s="62"/>
      <c r="G608" s="63"/>
      <c r="H608" s="10"/>
      <c r="I608" s="10"/>
      <c r="J608" s="10"/>
      <c r="K608" s="10"/>
    </row>
    <row r="609" ht="30.0" customHeight="1">
      <c r="A609" s="58"/>
      <c r="B609" s="59"/>
      <c r="C609" s="60"/>
      <c r="D609" s="61"/>
      <c r="E609" s="58"/>
      <c r="F609" s="62"/>
      <c r="G609" s="63"/>
      <c r="H609" s="10"/>
      <c r="I609" s="10"/>
      <c r="J609" s="10"/>
      <c r="K609" s="10"/>
    </row>
    <row r="610" ht="30.0" customHeight="1">
      <c r="A610" s="58"/>
      <c r="B610" s="59"/>
      <c r="C610" s="60"/>
      <c r="D610" s="61"/>
      <c r="E610" s="58"/>
      <c r="F610" s="62"/>
      <c r="G610" s="63"/>
      <c r="H610" s="10"/>
      <c r="I610" s="10"/>
      <c r="J610" s="10"/>
      <c r="K610" s="10"/>
    </row>
    <row r="611" ht="30.0" customHeight="1">
      <c r="A611" s="58"/>
      <c r="B611" s="59"/>
      <c r="C611" s="60"/>
      <c r="D611" s="61"/>
      <c r="E611" s="58"/>
      <c r="F611" s="62"/>
      <c r="G611" s="63"/>
      <c r="H611" s="10"/>
      <c r="I611" s="10"/>
      <c r="J611" s="10"/>
      <c r="K611" s="10"/>
    </row>
    <row r="612" ht="30.0" customHeight="1">
      <c r="A612" s="58"/>
      <c r="B612" s="59"/>
      <c r="C612" s="60"/>
      <c r="D612" s="61"/>
      <c r="E612" s="58"/>
      <c r="F612" s="62"/>
      <c r="G612" s="63"/>
      <c r="H612" s="10"/>
      <c r="I612" s="10"/>
      <c r="J612" s="10"/>
      <c r="K612" s="10"/>
    </row>
    <row r="613" ht="30.0" customHeight="1">
      <c r="A613" s="58"/>
      <c r="B613" s="59"/>
      <c r="C613" s="60"/>
      <c r="D613" s="61"/>
      <c r="E613" s="58"/>
      <c r="F613" s="62"/>
      <c r="G613" s="63"/>
      <c r="H613" s="10"/>
      <c r="I613" s="10"/>
      <c r="J613" s="10"/>
      <c r="K613" s="10"/>
    </row>
    <row r="614" ht="30.0" customHeight="1">
      <c r="A614" s="58"/>
      <c r="B614" s="59"/>
      <c r="C614" s="60"/>
      <c r="D614" s="61"/>
      <c r="E614" s="58"/>
      <c r="F614" s="62"/>
      <c r="G614" s="63"/>
      <c r="H614" s="10"/>
      <c r="I614" s="10"/>
      <c r="J614" s="10"/>
      <c r="K614" s="10"/>
    </row>
    <row r="615" ht="30.0" customHeight="1">
      <c r="A615" s="58"/>
      <c r="B615" s="59"/>
      <c r="C615" s="60"/>
      <c r="D615" s="61"/>
      <c r="E615" s="58"/>
      <c r="F615" s="62"/>
      <c r="G615" s="63"/>
      <c r="H615" s="10"/>
      <c r="I615" s="10"/>
      <c r="J615" s="10"/>
      <c r="K615" s="10"/>
    </row>
    <row r="616" ht="30.0" customHeight="1">
      <c r="A616" s="58"/>
      <c r="B616" s="59"/>
      <c r="C616" s="60"/>
      <c r="D616" s="61"/>
      <c r="E616" s="58"/>
      <c r="F616" s="62"/>
      <c r="G616" s="63"/>
      <c r="H616" s="10"/>
      <c r="I616" s="10"/>
      <c r="J616" s="10"/>
      <c r="K616" s="10"/>
    </row>
    <row r="617" ht="30.0" customHeight="1">
      <c r="A617" s="58"/>
      <c r="B617" s="59"/>
      <c r="C617" s="60"/>
      <c r="D617" s="61"/>
      <c r="E617" s="58"/>
      <c r="F617" s="62"/>
      <c r="G617" s="63"/>
      <c r="H617" s="10"/>
      <c r="I617" s="10"/>
      <c r="J617" s="10"/>
      <c r="K617" s="10"/>
    </row>
    <row r="618" ht="30.0" customHeight="1">
      <c r="A618" s="58"/>
      <c r="B618" s="59"/>
      <c r="C618" s="60"/>
      <c r="D618" s="61"/>
      <c r="E618" s="58"/>
      <c r="F618" s="62"/>
      <c r="G618" s="63"/>
      <c r="H618" s="10"/>
      <c r="I618" s="10"/>
      <c r="J618" s="10"/>
      <c r="K618" s="10"/>
    </row>
    <row r="619" ht="30.0" customHeight="1">
      <c r="A619" s="58"/>
      <c r="B619" s="59"/>
      <c r="C619" s="60"/>
      <c r="D619" s="61"/>
      <c r="E619" s="58"/>
      <c r="F619" s="62"/>
      <c r="G619" s="63"/>
      <c r="H619" s="10"/>
      <c r="I619" s="10"/>
      <c r="J619" s="10"/>
      <c r="K619" s="10"/>
    </row>
    <row r="620" ht="30.0" customHeight="1">
      <c r="A620" s="58"/>
      <c r="B620" s="59"/>
      <c r="C620" s="60"/>
      <c r="D620" s="61"/>
      <c r="E620" s="58"/>
      <c r="F620" s="62"/>
      <c r="G620" s="63"/>
      <c r="H620" s="10"/>
      <c r="I620" s="10"/>
      <c r="J620" s="10"/>
      <c r="K620" s="10"/>
    </row>
    <row r="621" ht="30.0" customHeight="1">
      <c r="A621" s="58"/>
      <c r="B621" s="59"/>
      <c r="C621" s="60"/>
      <c r="D621" s="61"/>
      <c r="E621" s="58"/>
      <c r="F621" s="62"/>
      <c r="G621" s="63"/>
      <c r="H621" s="10"/>
      <c r="I621" s="10"/>
      <c r="J621" s="10"/>
      <c r="K621" s="10"/>
    </row>
    <row r="622" ht="30.0" customHeight="1">
      <c r="A622" s="58"/>
      <c r="B622" s="59"/>
      <c r="C622" s="60"/>
      <c r="D622" s="61"/>
      <c r="E622" s="58"/>
      <c r="F622" s="62"/>
      <c r="G622" s="63"/>
      <c r="H622" s="10"/>
      <c r="I622" s="10"/>
      <c r="J622" s="10"/>
      <c r="K622" s="10"/>
    </row>
    <row r="623" ht="30.0" customHeight="1">
      <c r="A623" s="58"/>
      <c r="B623" s="59"/>
      <c r="C623" s="60"/>
      <c r="D623" s="61"/>
      <c r="E623" s="58"/>
      <c r="F623" s="62"/>
      <c r="G623" s="63"/>
      <c r="H623" s="10"/>
      <c r="I623" s="10"/>
      <c r="J623" s="10"/>
      <c r="K623" s="10"/>
    </row>
    <row r="624" ht="30.0" customHeight="1">
      <c r="A624" s="58"/>
      <c r="B624" s="59"/>
      <c r="C624" s="60"/>
      <c r="D624" s="61"/>
      <c r="E624" s="58"/>
      <c r="F624" s="62"/>
      <c r="G624" s="63"/>
      <c r="H624" s="10"/>
      <c r="I624" s="10"/>
      <c r="J624" s="10"/>
      <c r="K624" s="10"/>
    </row>
    <row r="625" ht="30.0" customHeight="1">
      <c r="A625" s="58"/>
      <c r="B625" s="59"/>
      <c r="C625" s="60"/>
      <c r="D625" s="61"/>
      <c r="E625" s="58"/>
      <c r="F625" s="62"/>
      <c r="G625" s="63"/>
      <c r="H625" s="10"/>
      <c r="I625" s="10"/>
      <c r="J625" s="10"/>
      <c r="K625" s="10"/>
    </row>
    <row r="626" ht="30.0" customHeight="1">
      <c r="A626" s="58"/>
      <c r="B626" s="59"/>
      <c r="C626" s="60"/>
      <c r="D626" s="61"/>
      <c r="E626" s="58"/>
      <c r="F626" s="62"/>
      <c r="G626" s="63"/>
      <c r="H626" s="10"/>
      <c r="I626" s="10"/>
      <c r="J626" s="10"/>
      <c r="K626" s="10"/>
    </row>
    <row r="627" ht="30.0" customHeight="1">
      <c r="A627" s="58"/>
      <c r="B627" s="59"/>
      <c r="C627" s="60"/>
      <c r="D627" s="61"/>
      <c r="E627" s="58"/>
      <c r="F627" s="62"/>
      <c r="G627" s="63"/>
      <c r="H627" s="10"/>
      <c r="I627" s="10"/>
      <c r="J627" s="10"/>
      <c r="K627" s="10"/>
    </row>
    <row r="628" ht="30.0" customHeight="1">
      <c r="A628" s="58"/>
      <c r="B628" s="59"/>
      <c r="C628" s="60"/>
      <c r="D628" s="61"/>
      <c r="E628" s="58"/>
      <c r="F628" s="62"/>
      <c r="G628" s="63"/>
      <c r="H628" s="10"/>
      <c r="I628" s="10"/>
      <c r="J628" s="10"/>
      <c r="K628" s="10"/>
    </row>
    <row r="629" ht="30.0" customHeight="1">
      <c r="A629" s="58"/>
      <c r="B629" s="59"/>
      <c r="C629" s="60"/>
      <c r="D629" s="61"/>
      <c r="E629" s="58"/>
      <c r="F629" s="62"/>
      <c r="G629" s="63"/>
      <c r="H629" s="10"/>
      <c r="I629" s="10"/>
      <c r="J629" s="10"/>
      <c r="K629" s="10"/>
    </row>
    <row r="630" ht="30.0" customHeight="1">
      <c r="A630" s="58"/>
      <c r="B630" s="59"/>
      <c r="C630" s="60"/>
      <c r="D630" s="61"/>
      <c r="E630" s="58"/>
      <c r="F630" s="62"/>
      <c r="G630" s="63"/>
      <c r="H630" s="10"/>
      <c r="I630" s="10"/>
      <c r="J630" s="10"/>
      <c r="K630" s="10"/>
    </row>
    <row r="631" ht="30.0" customHeight="1">
      <c r="A631" s="58"/>
      <c r="B631" s="59"/>
      <c r="C631" s="60"/>
      <c r="D631" s="61"/>
      <c r="E631" s="58"/>
      <c r="F631" s="62"/>
      <c r="G631" s="63"/>
      <c r="H631" s="10"/>
      <c r="I631" s="10"/>
      <c r="J631" s="10"/>
      <c r="K631" s="10"/>
    </row>
    <row r="632" ht="30.0" customHeight="1">
      <c r="A632" s="58"/>
      <c r="B632" s="59"/>
      <c r="C632" s="60"/>
      <c r="D632" s="61"/>
      <c r="E632" s="58"/>
      <c r="F632" s="62"/>
      <c r="G632" s="63"/>
      <c r="H632" s="10"/>
      <c r="I632" s="10"/>
      <c r="J632" s="10"/>
      <c r="K632" s="10"/>
    </row>
    <row r="633" ht="30.0" customHeight="1">
      <c r="A633" s="58"/>
      <c r="B633" s="59"/>
      <c r="C633" s="60"/>
      <c r="D633" s="61"/>
      <c r="E633" s="58"/>
      <c r="F633" s="62"/>
      <c r="G633" s="63"/>
      <c r="H633" s="10"/>
      <c r="I633" s="10"/>
      <c r="J633" s="10"/>
      <c r="K633" s="10"/>
    </row>
    <row r="634" ht="30.0" customHeight="1">
      <c r="A634" s="58"/>
      <c r="B634" s="59"/>
      <c r="C634" s="60"/>
      <c r="D634" s="61"/>
      <c r="E634" s="58"/>
      <c r="F634" s="62"/>
      <c r="G634" s="63"/>
      <c r="H634" s="10"/>
      <c r="I634" s="10"/>
      <c r="J634" s="10"/>
      <c r="K634" s="10"/>
    </row>
    <row r="635" ht="30.0" customHeight="1">
      <c r="A635" s="58"/>
      <c r="B635" s="59"/>
      <c r="C635" s="60"/>
      <c r="D635" s="61"/>
      <c r="E635" s="58"/>
      <c r="F635" s="62"/>
      <c r="G635" s="63"/>
      <c r="H635" s="10"/>
      <c r="I635" s="10"/>
      <c r="J635" s="10"/>
      <c r="K635" s="10"/>
    </row>
    <row r="636" ht="30.0" customHeight="1">
      <c r="A636" s="58"/>
      <c r="B636" s="59"/>
      <c r="C636" s="60"/>
      <c r="D636" s="61"/>
      <c r="E636" s="58"/>
      <c r="F636" s="62"/>
      <c r="G636" s="63"/>
      <c r="H636" s="10"/>
      <c r="I636" s="10"/>
      <c r="J636" s="10"/>
      <c r="K636" s="10"/>
    </row>
    <row r="637" ht="30.0" customHeight="1">
      <c r="A637" s="58"/>
      <c r="B637" s="59"/>
      <c r="C637" s="60"/>
      <c r="D637" s="61"/>
      <c r="E637" s="58"/>
      <c r="F637" s="62"/>
      <c r="G637" s="63"/>
      <c r="H637" s="10"/>
      <c r="I637" s="10"/>
      <c r="J637" s="10"/>
      <c r="K637" s="10"/>
    </row>
    <row r="638" ht="30.0" customHeight="1">
      <c r="A638" s="58"/>
      <c r="B638" s="59"/>
      <c r="C638" s="60"/>
      <c r="D638" s="61"/>
      <c r="E638" s="58"/>
      <c r="F638" s="62"/>
      <c r="G638" s="63"/>
      <c r="H638" s="10"/>
      <c r="I638" s="10"/>
      <c r="J638" s="10"/>
      <c r="K638" s="10"/>
    </row>
    <row r="639" ht="30.0" customHeight="1">
      <c r="A639" s="58"/>
      <c r="B639" s="59"/>
      <c r="C639" s="60"/>
      <c r="D639" s="61"/>
      <c r="E639" s="58"/>
      <c r="F639" s="62"/>
      <c r="G639" s="63"/>
      <c r="H639" s="10"/>
      <c r="I639" s="10"/>
      <c r="J639" s="10"/>
      <c r="K639" s="10"/>
    </row>
    <row r="640" ht="30.0" customHeight="1">
      <c r="A640" s="58"/>
      <c r="B640" s="59"/>
      <c r="C640" s="60"/>
      <c r="D640" s="61"/>
      <c r="E640" s="58"/>
      <c r="F640" s="62"/>
      <c r="G640" s="63"/>
      <c r="H640" s="10"/>
      <c r="I640" s="10"/>
      <c r="J640" s="10"/>
      <c r="K640" s="10"/>
    </row>
    <row r="641" ht="30.0" customHeight="1">
      <c r="A641" s="58"/>
      <c r="B641" s="59"/>
      <c r="C641" s="60"/>
      <c r="D641" s="61"/>
      <c r="E641" s="58"/>
      <c r="F641" s="62"/>
      <c r="G641" s="63"/>
      <c r="H641" s="10"/>
      <c r="I641" s="10"/>
      <c r="J641" s="10"/>
      <c r="K641" s="10"/>
    </row>
    <row r="642" ht="30.0" customHeight="1">
      <c r="A642" s="58"/>
      <c r="B642" s="59"/>
      <c r="C642" s="60"/>
      <c r="D642" s="61"/>
      <c r="E642" s="58"/>
      <c r="F642" s="62"/>
      <c r="G642" s="63"/>
      <c r="H642" s="10"/>
      <c r="I642" s="10"/>
      <c r="J642" s="10"/>
      <c r="K642" s="10"/>
    </row>
    <row r="643" ht="30.0" customHeight="1">
      <c r="A643" s="58"/>
      <c r="B643" s="59"/>
      <c r="C643" s="60"/>
      <c r="D643" s="61"/>
      <c r="E643" s="58"/>
      <c r="F643" s="62"/>
      <c r="G643" s="63"/>
      <c r="H643" s="10"/>
      <c r="I643" s="10"/>
      <c r="J643" s="10"/>
      <c r="K643" s="10"/>
    </row>
    <row r="644" ht="30.0" customHeight="1">
      <c r="A644" s="58"/>
      <c r="B644" s="59"/>
      <c r="C644" s="60"/>
      <c r="D644" s="61"/>
      <c r="E644" s="58"/>
      <c r="F644" s="62"/>
      <c r="G644" s="63"/>
      <c r="H644" s="10"/>
      <c r="I644" s="10"/>
      <c r="J644" s="10"/>
      <c r="K644" s="10"/>
    </row>
    <row r="645" ht="30.0" customHeight="1">
      <c r="A645" s="58"/>
      <c r="B645" s="59"/>
      <c r="C645" s="60"/>
      <c r="D645" s="61"/>
      <c r="E645" s="58"/>
      <c r="F645" s="62"/>
      <c r="G645" s="63"/>
      <c r="H645" s="10"/>
      <c r="I645" s="10"/>
      <c r="J645" s="10"/>
      <c r="K645" s="10"/>
    </row>
    <row r="646" ht="30.0" customHeight="1">
      <c r="A646" s="58"/>
      <c r="B646" s="59"/>
      <c r="C646" s="60"/>
      <c r="D646" s="61"/>
      <c r="E646" s="58"/>
      <c r="F646" s="62"/>
      <c r="G646" s="63"/>
      <c r="H646" s="10"/>
      <c r="I646" s="10"/>
      <c r="J646" s="10"/>
      <c r="K646" s="10"/>
    </row>
    <row r="647" ht="30.0" customHeight="1">
      <c r="A647" s="58"/>
      <c r="B647" s="59"/>
      <c r="C647" s="60"/>
      <c r="D647" s="61"/>
      <c r="E647" s="58"/>
      <c r="F647" s="62"/>
      <c r="G647" s="63"/>
      <c r="H647" s="10"/>
      <c r="I647" s="10"/>
      <c r="J647" s="10"/>
      <c r="K647" s="10"/>
    </row>
    <row r="648" ht="30.0" customHeight="1">
      <c r="A648" s="58"/>
      <c r="B648" s="59"/>
      <c r="C648" s="60"/>
      <c r="D648" s="61"/>
      <c r="E648" s="58"/>
      <c r="F648" s="62"/>
      <c r="G648" s="63"/>
      <c r="H648" s="10"/>
      <c r="I648" s="10"/>
      <c r="J648" s="10"/>
      <c r="K648" s="10"/>
    </row>
    <row r="649" ht="30.0" customHeight="1">
      <c r="A649" s="58"/>
      <c r="B649" s="59"/>
      <c r="C649" s="60"/>
      <c r="D649" s="61"/>
      <c r="E649" s="58"/>
      <c r="F649" s="62"/>
      <c r="G649" s="63"/>
      <c r="H649" s="10"/>
      <c r="I649" s="10"/>
      <c r="J649" s="10"/>
      <c r="K649" s="10"/>
    </row>
    <row r="650" ht="30.0" customHeight="1">
      <c r="A650" s="58"/>
      <c r="B650" s="59"/>
      <c r="C650" s="60"/>
      <c r="D650" s="61"/>
      <c r="E650" s="58"/>
      <c r="F650" s="62"/>
      <c r="G650" s="63"/>
      <c r="H650" s="10"/>
      <c r="I650" s="10"/>
      <c r="J650" s="10"/>
      <c r="K650" s="10"/>
    </row>
    <row r="651" ht="30.0" customHeight="1">
      <c r="A651" s="58"/>
      <c r="B651" s="59"/>
      <c r="C651" s="60"/>
      <c r="D651" s="61"/>
      <c r="E651" s="58"/>
      <c r="F651" s="62"/>
      <c r="G651" s="63"/>
      <c r="H651" s="10"/>
      <c r="I651" s="10"/>
      <c r="J651" s="10"/>
      <c r="K651" s="10"/>
    </row>
    <row r="652" ht="30.0" customHeight="1">
      <c r="A652" s="58"/>
      <c r="B652" s="59"/>
      <c r="C652" s="60"/>
      <c r="D652" s="61"/>
      <c r="E652" s="58"/>
      <c r="F652" s="62"/>
      <c r="G652" s="63"/>
      <c r="H652" s="10"/>
      <c r="I652" s="10"/>
      <c r="J652" s="10"/>
      <c r="K652" s="10"/>
    </row>
    <row r="653" ht="30.0" customHeight="1">
      <c r="A653" s="58"/>
      <c r="B653" s="59"/>
      <c r="C653" s="60"/>
      <c r="D653" s="61"/>
      <c r="E653" s="58"/>
      <c r="F653" s="62"/>
      <c r="G653" s="63"/>
      <c r="H653" s="10"/>
      <c r="I653" s="10"/>
      <c r="J653" s="10"/>
      <c r="K653" s="10"/>
    </row>
    <row r="654" ht="30.0" customHeight="1">
      <c r="A654" s="58"/>
      <c r="B654" s="59"/>
      <c r="C654" s="60"/>
      <c r="D654" s="61"/>
      <c r="E654" s="58"/>
      <c r="F654" s="62"/>
      <c r="G654" s="63"/>
      <c r="H654" s="10"/>
      <c r="I654" s="10"/>
      <c r="J654" s="10"/>
      <c r="K654" s="10"/>
    </row>
    <row r="655" ht="30.0" customHeight="1">
      <c r="A655" s="58"/>
      <c r="B655" s="59"/>
      <c r="C655" s="60"/>
      <c r="D655" s="61"/>
      <c r="E655" s="58"/>
      <c r="F655" s="62"/>
      <c r="G655" s="63"/>
      <c r="H655" s="10"/>
      <c r="I655" s="10"/>
      <c r="J655" s="10"/>
      <c r="K655" s="10"/>
    </row>
    <row r="656" ht="30.0" customHeight="1">
      <c r="A656" s="58"/>
      <c r="B656" s="59"/>
      <c r="C656" s="60"/>
      <c r="D656" s="61"/>
      <c r="E656" s="58"/>
      <c r="F656" s="62"/>
      <c r="G656" s="63"/>
      <c r="H656" s="10"/>
      <c r="I656" s="10"/>
      <c r="J656" s="10"/>
      <c r="K656" s="10"/>
    </row>
    <row r="657" ht="30.0" customHeight="1">
      <c r="A657" s="58"/>
      <c r="B657" s="59"/>
      <c r="C657" s="60"/>
      <c r="D657" s="61"/>
      <c r="E657" s="58"/>
      <c r="F657" s="62"/>
      <c r="G657" s="63"/>
      <c r="H657" s="10"/>
      <c r="I657" s="10"/>
      <c r="J657" s="10"/>
      <c r="K657" s="10"/>
    </row>
    <row r="658" ht="30.0" customHeight="1">
      <c r="A658" s="58"/>
      <c r="B658" s="59"/>
      <c r="C658" s="60"/>
      <c r="D658" s="61"/>
      <c r="E658" s="58"/>
      <c r="F658" s="62"/>
      <c r="G658" s="63"/>
      <c r="H658" s="10"/>
      <c r="I658" s="10"/>
      <c r="J658" s="10"/>
      <c r="K658" s="10"/>
    </row>
    <row r="659" ht="30.0" customHeight="1">
      <c r="A659" s="58"/>
      <c r="B659" s="59"/>
      <c r="C659" s="60"/>
      <c r="D659" s="61"/>
      <c r="E659" s="58"/>
      <c r="F659" s="62"/>
      <c r="G659" s="63"/>
      <c r="H659" s="10"/>
      <c r="I659" s="10"/>
      <c r="J659" s="10"/>
      <c r="K659" s="10"/>
    </row>
    <row r="660" ht="30.0" customHeight="1">
      <c r="A660" s="58"/>
      <c r="B660" s="59"/>
      <c r="C660" s="60"/>
      <c r="D660" s="61"/>
      <c r="E660" s="58"/>
      <c r="F660" s="62"/>
      <c r="G660" s="63"/>
      <c r="H660" s="10"/>
      <c r="I660" s="10"/>
      <c r="J660" s="10"/>
      <c r="K660" s="10"/>
    </row>
    <row r="661" ht="30.0" customHeight="1">
      <c r="A661" s="58"/>
      <c r="B661" s="59"/>
      <c r="C661" s="60"/>
      <c r="D661" s="61"/>
      <c r="E661" s="58"/>
      <c r="F661" s="62"/>
      <c r="G661" s="63"/>
      <c r="H661" s="10"/>
      <c r="I661" s="10"/>
      <c r="J661" s="10"/>
      <c r="K661" s="10"/>
    </row>
    <row r="662" ht="30.0" customHeight="1">
      <c r="A662" s="58"/>
      <c r="B662" s="59"/>
      <c r="C662" s="60"/>
      <c r="D662" s="61"/>
      <c r="E662" s="58"/>
      <c r="F662" s="62"/>
      <c r="G662" s="63"/>
      <c r="H662" s="10"/>
      <c r="I662" s="10"/>
      <c r="J662" s="10"/>
      <c r="K662" s="10"/>
    </row>
    <row r="663" ht="30.0" customHeight="1">
      <c r="A663" s="58"/>
      <c r="B663" s="59"/>
      <c r="C663" s="60"/>
      <c r="D663" s="61"/>
      <c r="E663" s="58"/>
      <c r="F663" s="62"/>
      <c r="G663" s="63"/>
      <c r="H663" s="10"/>
      <c r="I663" s="10"/>
      <c r="J663" s="10"/>
      <c r="K663" s="10"/>
    </row>
    <row r="664" ht="30.0" customHeight="1">
      <c r="A664" s="58"/>
      <c r="B664" s="59"/>
      <c r="C664" s="60"/>
      <c r="D664" s="61"/>
      <c r="E664" s="58"/>
      <c r="F664" s="62"/>
      <c r="G664" s="63"/>
      <c r="H664" s="10"/>
      <c r="I664" s="10"/>
      <c r="J664" s="10"/>
      <c r="K664" s="10"/>
    </row>
    <row r="665" ht="30.0" customHeight="1">
      <c r="A665" s="58"/>
      <c r="B665" s="59"/>
      <c r="C665" s="60"/>
      <c r="D665" s="61"/>
      <c r="E665" s="58"/>
      <c r="F665" s="62"/>
      <c r="G665" s="63"/>
      <c r="H665" s="10"/>
      <c r="I665" s="10"/>
      <c r="J665" s="10"/>
      <c r="K665" s="10"/>
    </row>
    <row r="666" ht="30.0" customHeight="1">
      <c r="A666" s="58"/>
      <c r="B666" s="59"/>
      <c r="C666" s="60"/>
      <c r="D666" s="61"/>
      <c r="E666" s="58"/>
      <c r="F666" s="62"/>
      <c r="G666" s="63"/>
      <c r="H666" s="10"/>
      <c r="I666" s="10"/>
      <c r="J666" s="10"/>
      <c r="K666" s="10"/>
    </row>
    <row r="667" ht="30.0" customHeight="1">
      <c r="A667" s="58"/>
      <c r="B667" s="59"/>
      <c r="C667" s="60"/>
      <c r="D667" s="61"/>
      <c r="E667" s="58"/>
      <c r="F667" s="62"/>
      <c r="G667" s="63"/>
      <c r="H667" s="10"/>
      <c r="I667" s="10"/>
      <c r="J667" s="10"/>
      <c r="K667" s="10"/>
    </row>
    <row r="668" ht="30.0" customHeight="1">
      <c r="A668" s="58"/>
      <c r="B668" s="59"/>
      <c r="C668" s="60"/>
      <c r="D668" s="61"/>
      <c r="E668" s="58"/>
      <c r="F668" s="62"/>
      <c r="G668" s="63"/>
      <c r="H668" s="10"/>
      <c r="I668" s="10"/>
      <c r="J668" s="10"/>
      <c r="K668" s="10"/>
    </row>
    <row r="669" ht="30.0" customHeight="1">
      <c r="A669" s="58"/>
      <c r="B669" s="59"/>
      <c r="C669" s="60"/>
      <c r="D669" s="61"/>
      <c r="E669" s="58"/>
      <c r="F669" s="62"/>
      <c r="G669" s="63"/>
      <c r="H669" s="10"/>
      <c r="I669" s="10"/>
      <c r="J669" s="10"/>
      <c r="K669" s="10"/>
    </row>
    <row r="670" ht="30.0" customHeight="1">
      <c r="A670" s="58"/>
      <c r="B670" s="59"/>
      <c r="C670" s="60"/>
      <c r="D670" s="61"/>
      <c r="E670" s="58"/>
      <c r="F670" s="62"/>
      <c r="G670" s="63"/>
      <c r="H670" s="10"/>
      <c r="I670" s="10"/>
      <c r="J670" s="10"/>
      <c r="K670" s="10"/>
    </row>
    <row r="671" ht="30.0" customHeight="1">
      <c r="A671" s="58"/>
      <c r="B671" s="59"/>
      <c r="C671" s="60"/>
      <c r="D671" s="61"/>
      <c r="E671" s="58"/>
      <c r="F671" s="62"/>
      <c r="G671" s="63"/>
      <c r="H671" s="10"/>
      <c r="I671" s="10"/>
      <c r="J671" s="10"/>
      <c r="K671" s="10"/>
    </row>
    <row r="672" ht="30.0" customHeight="1">
      <c r="A672" s="58"/>
      <c r="B672" s="59"/>
      <c r="C672" s="60"/>
      <c r="D672" s="61"/>
      <c r="E672" s="58"/>
      <c r="F672" s="62"/>
      <c r="G672" s="63"/>
      <c r="H672" s="10"/>
      <c r="I672" s="10"/>
      <c r="J672" s="10"/>
      <c r="K672" s="10"/>
    </row>
    <row r="673" ht="30.0" customHeight="1">
      <c r="A673" s="58"/>
      <c r="B673" s="59"/>
      <c r="C673" s="60"/>
      <c r="D673" s="61"/>
      <c r="E673" s="58"/>
      <c r="F673" s="62"/>
      <c r="G673" s="63"/>
      <c r="H673" s="10"/>
      <c r="I673" s="10"/>
      <c r="J673" s="10"/>
      <c r="K673" s="10"/>
    </row>
    <row r="674" ht="30.0" customHeight="1">
      <c r="A674" s="58"/>
      <c r="B674" s="59"/>
      <c r="C674" s="60"/>
      <c r="D674" s="61"/>
      <c r="E674" s="58"/>
      <c r="F674" s="62"/>
      <c r="G674" s="63"/>
      <c r="H674" s="10"/>
      <c r="I674" s="10"/>
      <c r="J674" s="10"/>
      <c r="K674" s="10"/>
    </row>
    <row r="675" ht="30.0" customHeight="1">
      <c r="A675" s="58"/>
      <c r="B675" s="59"/>
      <c r="C675" s="60"/>
      <c r="D675" s="61"/>
      <c r="E675" s="58"/>
      <c r="F675" s="62"/>
      <c r="G675" s="63"/>
      <c r="H675" s="10"/>
      <c r="I675" s="10"/>
      <c r="J675" s="10"/>
      <c r="K675" s="10"/>
    </row>
    <row r="676" ht="30.0" customHeight="1">
      <c r="A676" s="58"/>
      <c r="B676" s="59"/>
      <c r="C676" s="60"/>
      <c r="D676" s="61"/>
      <c r="E676" s="58"/>
      <c r="F676" s="62"/>
      <c r="G676" s="63"/>
      <c r="H676" s="10"/>
      <c r="I676" s="10"/>
      <c r="J676" s="10"/>
      <c r="K676" s="10"/>
    </row>
    <row r="677" ht="30.0" customHeight="1">
      <c r="A677" s="58"/>
      <c r="B677" s="59"/>
      <c r="C677" s="60"/>
      <c r="D677" s="61"/>
      <c r="E677" s="58"/>
      <c r="F677" s="62"/>
      <c r="G677" s="63"/>
      <c r="H677" s="10"/>
      <c r="I677" s="10"/>
      <c r="J677" s="10"/>
      <c r="K677" s="10"/>
    </row>
    <row r="678" ht="30.0" customHeight="1">
      <c r="A678" s="58"/>
      <c r="B678" s="59"/>
      <c r="C678" s="60"/>
      <c r="D678" s="61"/>
      <c r="E678" s="58"/>
      <c r="F678" s="62"/>
      <c r="G678" s="63"/>
      <c r="H678" s="10"/>
      <c r="I678" s="10"/>
      <c r="J678" s="10"/>
      <c r="K678" s="10"/>
    </row>
    <row r="679" ht="30.0" customHeight="1">
      <c r="A679" s="58"/>
      <c r="B679" s="59"/>
      <c r="C679" s="60"/>
      <c r="D679" s="61"/>
      <c r="E679" s="58"/>
      <c r="F679" s="62"/>
      <c r="G679" s="63"/>
      <c r="H679" s="10"/>
      <c r="I679" s="10"/>
      <c r="J679" s="10"/>
      <c r="K679" s="10"/>
    </row>
    <row r="680" ht="30.0" customHeight="1">
      <c r="A680" s="58"/>
      <c r="B680" s="59"/>
      <c r="C680" s="60"/>
      <c r="D680" s="61"/>
      <c r="E680" s="58"/>
      <c r="F680" s="62"/>
      <c r="G680" s="63"/>
      <c r="H680" s="10"/>
      <c r="I680" s="10"/>
      <c r="J680" s="10"/>
      <c r="K680" s="10"/>
    </row>
    <row r="681" ht="30.0" customHeight="1">
      <c r="A681" s="58"/>
      <c r="B681" s="59"/>
      <c r="C681" s="60"/>
      <c r="D681" s="61"/>
      <c r="E681" s="58"/>
      <c r="F681" s="62"/>
      <c r="G681" s="63"/>
      <c r="H681" s="10"/>
      <c r="I681" s="10"/>
      <c r="J681" s="10"/>
      <c r="K681" s="10"/>
    </row>
    <row r="682" ht="30.0" customHeight="1">
      <c r="A682" s="58"/>
      <c r="B682" s="59"/>
      <c r="C682" s="60"/>
      <c r="D682" s="61"/>
      <c r="E682" s="58"/>
      <c r="F682" s="62"/>
      <c r="G682" s="63"/>
      <c r="H682" s="10"/>
      <c r="I682" s="10"/>
      <c r="J682" s="10"/>
      <c r="K682" s="10"/>
    </row>
    <row r="683" ht="30.0" customHeight="1">
      <c r="A683" s="58"/>
      <c r="B683" s="59"/>
      <c r="C683" s="60"/>
      <c r="D683" s="61"/>
      <c r="E683" s="58"/>
      <c r="F683" s="62"/>
      <c r="G683" s="63"/>
      <c r="H683" s="10"/>
      <c r="I683" s="10"/>
      <c r="J683" s="10"/>
      <c r="K683" s="10"/>
    </row>
    <row r="684" ht="30.0" customHeight="1">
      <c r="A684" s="58"/>
      <c r="B684" s="59"/>
      <c r="C684" s="60"/>
      <c r="D684" s="61"/>
      <c r="E684" s="58"/>
      <c r="F684" s="62"/>
      <c r="G684" s="63"/>
      <c r="H684" s="10"/>
      <c r="I684" s="10"/>
      <c r="J684" s="10"/>
      <c r="K684" s="10"/>
    </row>
    <row r="685" ht="30.0" customHeight="1">
      <c r="A685" s="58"/>
      <c r="B685" s="59"/>
      <c r="C685" s="60"/>
      <c r="D685" s="61"/>
      <c r="E685" s="58"/>
      <c r="F685" s="62"/>
      <c r="G685" s="63"/>
      <c r="H685" s="10"/>
      <c r="I685" s="10"/>
      <c r="J685" s="10"/>
      <c r="K685" s="10"/>
    </row>
    <row r="686" ht="30.0" customHeight="1">
      <c r="A686" s="58"/>
      <c r="B686" s="59"/>
      <c r="C686" s="60"/>
      <c r="D686" s="61"/>
      <c r="E686" s="58"/>
      <c r="F686" s="62"/>
      <c r="G686" s="63"/>
      <c r="H686" s="10"/>
      <c r="I686" s="10"/>
      <c r="J686" s="10"/>
      <c r="K686" s="10"/>
    </row>
    <row r="687" ht="30.0" customHeight="1">
      <c r="A687" s="58"/>
      <c r="B687" s="59"/>
      <c r="C687" s="60"/>
      <c r="D687" s="61"/>
      <c r="E687" s="58"/>
      <c r="F687" s="62"/>
      <c r="G687" s="63"/>
      <c r="H687" s="10"/>
      <c r="I687" s="10"/>
      <c r="J687" s="10"/>
      <c r="K687" s="10"/>
    </row>
    <row r="688" ht="30.0" customHeight="1">
      <c r="A688" s="58"/>
      <c r="B688" s="59"/>
      <c r="C688" s="60"/>
      <c r="D688" s="61"/>
      <c r="E688" s="58"/>
      <c r="F688" s="62"/>
      <c r="G688" s="63"/>
      <c r="H688" s="10"/>
      <c r="I688" s="10"/>
      <c r="J688" s="10"/>
      <c r="K688" s="10"/>
    </row>
    <row r="689" ht="30.0" customHeight="1">
      <c r="A689" s="58"/>
      <c r="B689" s="59"/>
      <c r="C689" s="60"/>
      <c r="D689" s="61"/>
      <c r="E689" s="58"/>
      <c r="F689" s="62"/>
      <c r="G689" s="63"/>
      <c r="H689" s="10"/>
      <c r="I689" s="10"/>
      <c r="J689" s="10"/>
      <c r="K689" s="10"/>
    </row>
    <row r="690" ht="30.0" customHeight="1">
      <c r="A690" s="58"/>
      <c r="B690" s="59"/>
      <c r="C690" s="60"/>
      <c r="D690" s="61"/>
      <c r="E690" s="58"/>
      <c r="F690" s="62"/>
      <c r="G690" s="63"/>
      <c r="H690" s="10"/>
      <c r="I690" s="10"/>
      <c r="J690" s="10"/>
      <c r="K690" s="10"/>
    </row>
    <row r="691" ht="30.0" customHeight="1">
      <c r="A691" s="58"/>
      <c r="B691" s="59"/>
      <c r="C691" s="60"/>
      <c r="D691" s="61"/>
      <c r="E691" s="58"/>
      <c r="F691" s="62"/>
      <c r="G691" s="63"/>
      <c r="H691" s="10"/>
      <c r="I691" s="10"/>
      <c r="J691" s="10"/>
      <c r="K691" s="10"/>
    </row>
    <row r="692" ht="30.0" customHeight="1">
      <c r="A692" s="58"/>
      <c r="B692" s="59"/>
      <c r="C692" s="60"/>
      <c r="D692" s="61"/>
      <c r="E692" s="58"/>
      <c r="F692" s="62"/>
      <c r="G692" s="63"/>
      <c r="H692" s="10"/>
      <c r="I692" s="10"/>
      <c r="J692" s="10"/>
      <c r="K692" s="10"/>
    </row>
    <row r="693" ht="30.0" customHeight="1">
      <c r="A693" s="58"/>
      <c r="B693" s="59"/>
      <c r="C693" s="60"/>
      <c r="D693" s="61"/>
      <c r="E693" s="58"/>
      <c r="F693" s="62"/>
      <c r="G693" s="63"/>
      <c r="H693" s="10"/>
      <c r="I693" s="10"/>
      <c r="J693" s="10"/>
      <c r="K693" s="10"/>
    </row>
    <row r="694" ht="30.0" customHeight="1">
      <c r="A694" s="58"/>
      <c r="B694" s="59"/>
      <c r="C694" s="60"/>
      <c r="D694" s="61"/>
      <c r="E694" s="58"/>
      <c r="F694" s="62"/>
      <c r="G694" s="63"/>
      <c r="H694" s="10"/>
      <c r="I694" s="10"/>
      <c r="J694" s="10"/>
      <c r="K694" s="10"/>
    </row>
    <row r="695" ht="30.0" customHeight="1">
      <c r="A695" s="58"/>
      <c r="B695" s="59"/>
      <c r="C695" s="60"/>
      <c r="D695" s="61"/>
      <c r="E695" s="58"/>
      <c r="F695" s="62"/>
      <c r="G695" s="63"/>
      <c r="H695" s="10"/>
      <c r="I695" s="10"/>
      <c r="J695" s="10"/>
      <c r="K695" s="10"/>
    </row>
    <row r="696" ht="30.0" customHeight="1">
      <c r="A696" s="58"/>
      <c r="B696" s="59"/>
      <c r="C696" s="60"/>
      <c r="D696" s="61"/>
      <c r="E696" s="58"/>
      <c r="F696" s="62"/>
      <c r="G696" s="63"/>
      <c r="H696" s="10"/>
      <c r="I696" s="10"/>
      <c r="J696" s="10"/>
      <c r="K696" s="10"/>
    </row>
    <row r="697" ht="30.0" customHeight="1">
      <c r="A697" s="58"/>
      <c r="B697" s="59"/>
      <c r="C697" s="60"/>
      <c r="D697" s="61"/>
      <c r="E697" s="58"/>
      <c r="F697" s="62"/>
      <c r="G697" s="63"/>
      <c r="H697" s="10"/>
      <c r="I697" s="10"/>
      <c r="J697" s="10"/>
      <c r="K697" s="10"/>
    </row>
    <row r="698" ht="30.0" customHeight="1">
      <c r="A698" s="58"/>
      <c r="B698" s="59"/>
      <c r="C698" s="60"/>
      <c r="D698" s="61"/>
      <c r="E698" s="58"/>
      <c r="F698" s="62"/>
      <c r="G698" s="63"/>
      <c r="H698" s="10"/>
      <c r="I698" s="10"/>
      <c r="J698" s="10"/>
      <c r="K698" s="10"/>
    </row>
    <row r="699" ht="30.0" customHeight="1">
      <c r="A699" s="58"/>
      <c r="B699" s="59"/>
      <c r="C699" s="60"/>
      <c r="D699" s="61"/>
      <c r="E699" s="58"/>
      <c r="F699" s="62"/>
      <c r="G699" s="63"/>
      <c r="H699" s="10"/>
      <c r="I699" s="10"/>
      <c r="J699" s="10"/>
      <c r="K699" s="10"/>
    </row>
    <row r="700" ht="30.0" customHeight="1">
      <c r="A700" s="58"/>
      <c r="B700" s="59"/>
      <c r="C700" s="60"/>
      <c r="D700" s="61"/>
      <c r="E700" s="58"/>
      <c r="F700" s="62"/>
      <c r="G700" s="63"/>
      <c r="H700" s="10"/>
      <c r="I700" s="10"/>
      <c r="J700" s="10"/>
      <c r="K700" s="10"/>
    </row>
    <row r="701" ht="30.0" customHeight="1">
      <c r="A701" s="58"/>
      <c r="B701" s="59"/>
      <c r="C701" s="60"/>
      <c r="D701" s="61"/>
      <c r="E701" s="58"/>
      <c r="F701" s="62"/>
      <c r="G701" s="63"/>
      <c r="H701" s="10"/>
      <c r="I701" s="10"/>
      <c r="J701" s="10"/>
      <c r="K701" s="10"/>
    </row>
    <row r="702" ht="30.0" customHeight="1">
      <c r="A702" s="58"/>
      <c r="B702" s="59"/>
      <c r="C702" s="60"/>
      <c r="D702" s="61"/>
      <c r="E702" s="58"/>
      <c r="F702" s="62"/>
      <c r="G702" s="63"/>
      <c r="H702" s="10"/>
      <c r="I702" s="10"/>
      <c r="J702" s="10"/>
      <c r="K702" s="10"/>
    </row>
    <row r="703" ht="30.0" customHeight="1">
      <c r="A703" s="58"/>
      <c r="B703" s="59"/>
      <c r="C703" s="60"/>
      <c r="D703" s="61"/>
      <c r="E703" s="58"/>
      <c r="F703" s="62"/>
      <c r="G703" s="63"/>
      <c r="H703" s="10"/>
      <c r="I703" s="10"/>
      <c r="J703" s="10"/>
      <c r="K703" s="10"/>
    </row>
    <row r="704" ht="30.0" customHeight="1">
      <c r="A704" s="58"/>
      <c r="B704" s="59"/>
      <c r="C704" s="60"/>
      <c r="D704" s="61"/>
      <c r="E704" s="58"/>
      <c r="F704" s="62"/>
      <c r="G704" s="63"/>
      <c r="H704" s="10"/>
      <c r="I704" s="10"/>
      <c r="J704" s="10"/>
      <c r="K704" s="10"/>
    </row>
    <row r="705" ht="30.0" customHeight="1">
      <c r="A705" s="58"/>
      <c r="B705" s="59"/>
      <c r="C705" s="60"/>
      <c r="D705" s="61"/>
      <c r="E705" s="58"/>
      <c r="F705" s="62"/>
      <c r="G705" s="63"/>
      <c r="H705" s="10"/>
      <c r="I705" s="10"/>
      <c r="J705" s="10"/>
      <c r="K705" s="10"/>
    </row>
    <row r="706" ht="30.0" customHeight="1">
      <c r="A706" s="58"/>
      <c r="B706" s="59"/>
      <c r="C706" s="60"/>
      <c r="D706" s="61"/>
      <c r="E706" s="58"/>
      <c r="F706" s="62"/>
      <c r="G706" s="63"/>
      <c r="H706" s="10"/>
      <c r="I706" s="10"/>
      <c r="J706" s="10"/>
      <c r="K706" s="10"/>
    </row>
    <row r="707" ht="30.0" customHeight="1">
      <c r="A707" s="58"/>
      <c r="B707" s="59"/>
      <c r="C707" s="60"/>
      <c r="D707" s="61"/>
      <c r="E707" s="58"/>
      <c r="F707" s="62"/>
      <c r="G707" s="63"/>
      <c r="H707" s="10"/>
      <c r="I707" s="10"/>
      <c r="J707" s="10"/>
      <c r="K707" s="10"/>
    </row>
    <row r="708" ht="30.0" customHeight="1">
      <c r="A708" s="58"/>
      <c r="B708" s="59"/>
      <c r="C708" s="60"/>
      <c r="D708" s="61"/>
      <c r="E708" s="58"/>
      <c r="F708" s="62"/>
      <c r="G708" s="63"/>
      <c r="H708" s="10"/>
      <c r="I708" s="10"/>
      <c r="J708" s="10"/>
      <c r="K708" s="10"/>
    </row>
    <row r="709" ht="30.0" customHeight="1">
      <c r="A709" s="58"/>
      <c r="B709" s="59"/>
      <c r="C709" s="60"/>
      <c r="D709" s="61"/>
      <c r="E709" s="58"/>
      <c r="F709" s="62"/>
      <c r="G709" s="63"/>
      <c r="H709" s="10"/>
      <c r="I709" s="10"/>
      <c r="J709" s="10"/>
      <c r="K709" s="10"/>
    </row>
    <row r="710" ht="30.0" customHeight="1">
      <c r="A710" s="58"/>
      <c r="B710" s="59"/>
      <c r="C710" s="60"/>
      <c r="D710" s="61"/>
      <c r="E710" s="58"/>
      <c r="F710" s="62"/>
      <c r="G710" s="63"/>
      <c r="H710" s="10"/>
      <c r="I710" s="10"/>
      <c r="J710" s="10"/>
      <c r="K710" s="10"/>
    </row>
    <row r="711" ht="30.0" customHeight="1">
      <c r="A711" s="58"/>
      <c r="B711" s="59"/>
      <c r="C711" s="60"/>
      <c r="D711" s="61"/>
      <c r="E711" s="58"/>
      <c r="F711" s="62"/>
      <c r="G711" s="63"/>
      <c r="H711" s="10"/>
      <c r="I711" s="10"/>
      <c r="J711" s="10"/>
      <c r="K711" s="10"/>
    </row>
    <row r="712" ht="30.0" customHeight="1">
      <c r="A712" s="58"/>
      <c r="B712" s="59"/>
      <c r="C712" s="60"/>
      <c r="D712" s="61"/>
      <c r="E712" s="58"/>
      <c r="F712" s="62"/>
      <c r="G712" s="63"/>
      <c r="H712" s="10"/>
      <c r="I712" s="10"/>
      <c r="J712" s="10"/>
      <c r="K712" s="10"/>
    </row>
    <row r="713" ht="30.0" customHeight="1">
      <c r="A713" s="58"/>
      <c r="B713" s="59"/>
      <c r="C713" s="60"/>
      <c r="D713" s="61"/>
      <c r="E713" s="58"/>
      <c r="F713" s="62"/>
      <c r="G713" s="63"/>
      <c r="H713" s="10"/>
      <c r="I713" s="10"/>
      <c r="J713" s="10"/>
      <c r="K713" s="10"/>
    </row>
    <row r="714" ht="30.0" customHeight="1">
      <c r="A714" s="58"/>
      <c r="B714" s="59"/>
      <c r="C714" s="60"/>
      <c r="D714" s="61"/>
      <c r="E714" s="58"/>
      <c r="F714" s="62"/>
      <c r="G714" s="63"/>
      <c r="H714" s="10"/>
      <c r="I714" s="10"/>
      <c r="J714" s="10"/>
      <c r="K714" s="10"/>
    </row>
    <row r="715" ht="30.0" customHeight="1">
      <c r="A715" s="58"/>
      <c r="B715" s="59"/>
      <c r="C715" s="60"/>
      <c r="D715" s="61"/>
      <c r="E715" s="58"/>
      <c r="F715" s="62"/>
      <c r="G715" s="63"/>
      <c r="H715" s="10"/>
      <c r="I715" s="10"/>
      <c r="J715" s="10"/>
      <c r="K715" s="10"/>
    </row>
    <row r="716" ht="30.0" customHeight="1">
      <c r="A716" s="58"/>
      <c r="B716" s="59"/>
      <c r="C716" s="60"/>
      <c r="D716" s="61"/>
      <c r="E716" s="58"/>
      <c r="F716" s="62"/>
      <c r="G716" s="63"/>
      <c r="H716" s="10"/>
      <c r="I716" s="10"/>
      <c r="J716" s="10"/>
      <c r="K716" s="10"/>
    </row>
    <row r="717" ht="30.0" customHeight="1">
      <c r="A717" s="58"/>
      <c r="B717" s="59"/>
      <c r="C717" s="60"/>
      <c r="D717" s="61"/>
      <c r="E717" s="58"/>
      <c r="F717" s="62"/>
      <c r="G717" s="63"/>
      <c r="H717" s="10"/>
      <c r="I717" s="10"/>
      <c r="J717" s="10"/>
      <c r="K717" s="10"/>
    </row>
    <row r="718" ht="30.0" customHeight="1">
      <c r="A718" s="58"/>
      <c r="B718" s="59"/>
      <c r="C718" s="60"/>
      <c r="D718" s="61"/>
      <c r="E718" s="58"/>
      <c r="F718" s="62"/>
      <c r="G718" s="63"/>
      <c r="H718" s="10"/>
      <c r="I718" s="10"/>
      <c r="J718" s="10"/>
      <c r="K718" s="10"/>
    </row>
    <row r="719" ht="30.0" customHeight="1">
      <c r="A719" s="58"/>
      <c r="B719" s="59"/>
      <c r="C719" s="60"/>
      <c r="D719" s="61"/>
      <c r="E719" s="58"/>
      <c r="F719" s="62"/>
      <c r="G719" s="63"/>
      <c r="H719" s="10"/>
      <c r="I719" s="10"/>
      <c r="J719" s="10"/>
      <c r="K719" s="10"/>
    </row>
    <row r="720" ht="30.0" customHeight="1">
      <c r="A720" s="58"/>
      <c r="B720" s="59"/>
      <c r="C720" s="60"/>
      <c r="D720" s="61"/>
      <c r="E720" s="58"/>
      <c r="F720" s="62"/>
      <c r="G720" s="63"/>
      <c r="H720" s="10"/>
      <c r="I720" s="10"/>
      <c r="J720" s="10"/>
      <c r="K720" s="10"/>
    </row>
    <row r="721" ht="30.0" customHeight="1">
      <c r="A721" s="58"/>
      <c r="B721" s="59"/>
      <c r="C721" s="60"/>
      <c r="D721" s="61"/>
      <c r="E721" s="58"/>
      <c r="F721" s="62"/>
      <c r="G721" s="63"/>
      <c r="H721" s="10"/>
      <c r="I721" s="10"/>
      <c r="J721" s="10"/>
      <c r="K721" s="10"/>
    </row>
    <row r="722" ht="30.0" customHeight="1">
      <c r="A722" s="58"/>
      <c r="B722" s="59"/>
      <c r="C722" s="60"/>
      <c r="D722" s="61"/>
      <c r="E722" s="58"/>
      <c r="F722" s="62"/>
      <c r="G722" s="63"/>
      <c r="H722" s="10"/>
      <c r="I722" s="10"/>
      <c r="J722" s="10"/>
      <c r="K722" s="10"/>
    </row>
    <row r="723" ht="30.0" customHeight="1">
      <c r="A723" s="58"/>
      <c r="B723" s="59"/>
      <c r="C723" s="60"/>
      <c r="D723" s="61"/>
      <c r="E723" s="58"/>
      <c r="F723" s="62"/>
      <c r="G723" s="63"/>
      <c r="H723" s="10"/>
      <c r="I723" s="10"/>
      <c r="J723" s="10"/>
      <c r="K723" s="10"/>
    </row>
    <row r="724" ht="30.0" customHeight="1">
      <c r="A724" s="58"/>
      <c r="B724" s="59"/>
      <c r="C724" s="60"/>
      <c r="D724" s="61"/>
      <c r="E724" s="58"/>
      <c r="F724" s="62"/>
      <c r="G724" s="63"/>
      <c r="H724" s="10"/>
      <c r="I724" s="10"/>
      <c r="J724" s="10"/>
      <c r="K724" s="10"/>
    </row>
    <row r="725" ht="30.0" customHeight="1">
      <c r="A725" s="58"/>
      <c r="B725" s="59"/>
      <c r="C725" s="60"/>
      <c r="D725" s="61"/>
      <c r="E725" s="58"/>
      <c r="F725" s="62"/>
      <c r="G725" s="63"/>
      <c r="H725" s="10"/>
      <c r="I725" s="10"/>
      <c r="J725" s="10"/>
      <c r="K725" s="10"/>
    </row>
    <row r="726" ht="30.0" customHeight="1">
      <c r="A726" s="58"/>
      <c r="B726" s="59"/>
      <c r="C726" s="60"/>
      <c r="D726" s="61"/>
      <c r="E726" s="58"/>
      <c r="F726" s="62"/>
      <c r="G726" s="63"/>
      <c r="H726" s="10"/>
      <c r="I726" s="10"/>
      <c r="J726" s="10"/>
      <c r="K726" s="10"/>
    </row>
    <row r="727" ht="30.0" customHeight="1">
      <c r="A727" s="58"/>
      <c r="B727" s="59"/>
      <c r="C727" s="60"/>
      <c r="D727" s="61"/>
      <c r="E727" s="58"/>
      <c r="F727" s="62"/>
      <c r="G727" s="63"/>
      <c r="H727" s="10"/>
      <c r="I727" s="10"/>
      <c r="J727" s="10"/>
      <c r="K727" s="10"/>
    </row>
    <row r="728" ht="30.0" customHeight="1">
      <c r="A728" s="58"/>
      <c r="B728" s="59"/>
      <c r="C728" s="60"/>
      <c r="D728" s="61"/>
      <c r="E728" s="58"/>
      <c r="F728" s="62"/>
      <c r="G728" s="63"/>
      <c r="H728" s="10"/>
      <c r="I728" s="10"/>
      <c r="J728" s="10"/>
      <c r="K728" s="10"/>
    </row>
    <row r="729" ht="30.0" customHeight="1">
      <c r="A729" s="58"/>
      <c r="B729" s="59"/>
      <c r="C729" s="60"/>
      <c r="D729" s="61"/>
      <c r="E729" s="58"/>
      <c r="F729" s="62"/>
      <c r="G729" s="63"/>
      <c r="H729" s="10"/>
      <c r="I729" s="10"/>
      <c r="J729" s="10"/>
      <c r="K729" s="10"/>
    </row>
    <row r="730" ht="30.0" customHeight="1">
      <c r="A730" s="58"/>
      <c r="B730" s="59"/>
      <c r="C730" s="60"/>
      <c r="D730" s="61"/>
      <c r="E730" s="58"/>
      <c r="F730" s="62"/>
      <c r="G730" s="63"/>
      <c r="H730" s="10"/>
      <c r="I730" s="10"/>
      <c r="J730" s="10"/>
      <c r="K730" s="10"/>
    </row>
    <row r="731" ht="30.0" customHeight="1">
      <c r="A731" s="58"/>
      <c r="B731" s="59"/>
      <c r="C731" s="60"/>
      <c r="D731" s="61"/>
      <c r="E731" s="58"/>
      <c r="F731" s="62"/>
      <c r="G731" s="63"/>
      <c r="H731" s="10"/>
      <c r="I731" s="10"/>
      <c r="J731" s="10"/>
      <c r="K731" s="10"/>
    </row>
    <row r="732" ht="30.0" customHeight="1">
      <c r="A732" s="58"/>
      <c r="B732" s="59"/>
      <c r="C732" s="60"/>
      <c r="D732" s="61"/>
      <c r="E732" s="58"/>
      <c r="F732" s="62"/>
      <c r="G732" s="63"/>
      <c r="H732" s="10"/>
      <c r="I732" s="10"/>
      <c r="J732" s="10"/>
      <c r="K732" s="10"/>
    </row>
    <row r="733" ht="30.0" customHeight="1">
      <c r="A733" s="58"/>
      <c r="B733" s="59"/>
      <c r="C733" s="60"/>
      <c r="D733" s="61"/>
      <c r="E733" s="58"/>
      <c r="F733" s="62"/>
      <c r="G733" s="63"/>
      <c r="H733" s="10"/>
      <c r="I733" s="10"/>
      <c r="J733" s="10"/>
      <c r="K733" s="10"/>
    </row>
    <row r="734" ht="30.0" customHeight="1">
      <c r="A734" s="58"/>
      <c r="B734" s="59"/>
      <c r="C734" s="60"/>
      <c r="D734" s="61"/>
      <c r="E734" s="58"/>
      <c r="F734" s="62"/>
      <c r="G734" s="63"/>
      <c r="H734" s="10"/>
      <c r="I734" s="10"/>
      <c r="J734" s="10"/>
      <c r="K734" s="10"/>
    </row>
    <row r="735" ht="30.0" customHeight="1">
      <c r="A735" s="58"/>
      <c r="B735" s="59"/>
      <c r="C735" s="60"/>
      <c r="D735" s="61"/>
      <c r="E735" s="58"/>
      <c r="F735" s="62"/>
      <c r="G735" s="63"/>
      <c r="H735" s="10"/>
      <c r="I735" s="10"/>
      <c r="J735" s="10"/>
      <c r="K735" s="10"/>
    </row>
    <row r="736" ht="30.0" customHeight="1">
      <c r="A736" s="58"/>
      <c r="B736" s="59"/>
      <c r="C736" s="60"/>
      <c r="D736" s="61"/>
      <c r="E736" s="58"/>
      <c r="F736" s="62"/>
      <c r="G736" s="63"/>
      <c r="H736" s="10"/>
      <c r="I736" s="10"/>
      <c r="J736" s="10"/>
      <c r="K736" s="10"/>
    </row>
    <row r="737" ht="30.0" customHeight="1">
      <c r="A737" s="58"/>
      <c r="B737" s="59"/>
      <c r="C737" s="60"/>
      <c r="D737" s="61"/>
      <c r="E737" s="58"/>
      <c r="F737" s="62"/>
      <c r="G737" s="63"/>
      <c r="H737" s="10"/>
      <c r="I737" s="10"/>
      <c r="J737" s="10"/>
      <c r="K737" s="10"/>
    </row>
    <row r="738" ht="30.0" customHeight="1">
      <c r="A738" s="58"/>
      <c r="B738" s="59"/>
      <c r="C738" s="60"/>
      <c r="D738" s="61"/>
      <c r="E738" s="58"/>
      <c r="F738" s="62"/>
      <c r="G738" s="63"/>
      <c r="H738" s="10"/>
      <c r="I738" s="10"/>
      <c r="J738" s="10"/>
      <c r="K738" s="10"/>
    </row>
    <row r="739" ht="30.0" customHeight="1">
      <c r="A739" s="58"/>
      <c r="B739" s="59"/>
      <c r="C739" s="60"/>
      <c r="D739" s="61"/>
      <c r="E739" s="58"/>
      <c r="F739" s="62"/>
      <c r="G739" s="63"/>
      <c r="H739" s="10"/>
      <c r="I739" s="10"/>
      <c r="J739" s="10"/>
      <c r="K739" s="10"/>
    </row>
    <row r="740" ht="30.0" customHeight="1">
      <c r="A740" s="58"/>
      <c r="B740" s="59"/>
      <c r="C740" s="60"/>
      <c r="D740" s="61"/>
      <c r="E740" s="58"/>
      <c r="F740" s="62"/>
      <c r="G740" s="63"/>
      <c r="H740" s="10"/>
      <c r="I740" s="10"/>
      <c r="J740" s="10"/>
      <c r="K740" s="10"/>
    </row>
    <row r="741" ht="30.0" customHeight="1">
      <c r="A741" s="58"/>
      <c r="B741" s="59"/>
      <c r="C741" s="60"/>
      <c r="D741" s="61"/>
      <c r="E741" s="58"/>
      <c r="F741" s="62"/>
      <c r="G741" s="63"/>
      <c r="H741" s="10"/>
      <c r="I741" s="10"/>
      <c r="J741" s="10"/>
      <c r="K741" s="10"/>
    </row>
    <row r="742" ht="30.0" customHeight="1">
      <c r="A742" s="58"/>
      <c r="B742" s="59"/>
      <c r="C742" s="60"/>
      <c r="D742" s="61"/>
      <c r="E742" s="58"/>
      <c r="F742" s="62"/>
      <c r="G742" s="63"/>
      <c r="H742" s="10"/>
      <c r="I742" s="10"/>
      <c r="J742" s="10"/>
      <c r="K742" s="10"/>
    </row>
    <row r="743" ht="30.0" customHeight="1">
      <c r="A743" s="58"/>
      <c r="B743" s="59"/>
      <c r="C743" s="60"/>
      <c r="D743" s="61"/>
      <c r="E743" s="58"/>
      <c r="F743" s="62"/>
      <c r="G743" s="63"/>
      <c r="H743" s="10"/>
      <c r="I743" s="10"/>
      <c r="J743" s="10"/>
      <c r="K743" s="10"/>
    </row>
    <row r="744" ht="30.0" customHeight="1">
      <c r="A744" s="58"/>
      <c r="B744" s="59"/>
      <c r="C744" s="60"/>
      <c r="D744" s="61"/>
      <c r="E744" s="58"/>
      <c r="F744" s="62"/>
      <c r="G744" s="63"/>
      <c r="H744" s="10"/>
      <c r="I744" s="10"/>
      <c r="J744" s="10"/>
      <c r="K744" s="10"/>
    </row>
    <row r="745" ht="30.0" customHeight="1">
      <c r="A745" s="58"/>
      <c r="B745" s="59"/>
      <c r="C745" s="60"/>
      <c r="D745" s="61"/>
      <c r="E745" s="58"/>
      <c r="F745" s="62"/>
      <c r="G745" s="63"/>
      <c r="H745" s="10"/>
      <c r="I745" s="10"/>
      <c r="J745" s="10"/>
      <c r="K745" s="10"/>
    </row>
    <row r="746" ht="30.0" customHeight="1">
      <c r="A746" s="58"/>
      <c r="B746" s="59"/>
      <c r="C746" s="60"/>
      <c r="D746" s="61"/>
      <c r="E746" s="58"/>
      <c r="F746" s="62"/>
      <c r="G746" s="63"/>
      <c r="H746" s="10"/>
      <c r="I746" s="10"/>
      <c r="J746" s="10"/>
      <c r="K746" s="10"/>
    </row>
    <row r="747" ht="30.0" customHeight="1">
      <c r="A747" s="58"/>
      <c r="B747" s="59"/>
      <c r="C747" s="60"/>
      <c r="D747" s="61"/>
      <c r="E747" s="58"/>
      <c r="F747" s="62"/>
      <c r="G747" s="63"/>
      <c r="H747" s="10"/>
      <c r="I747" s="10"/>
      <c r="J747" s="10"/>
      <c r="K747" s="10"/>
    </row>
    <row r="748" ht="30.0" customHeight="1">
      <c r="A748" s="58"/>
      <c r="B748" s="59"/>
      <c r="C748" s="60"/>
      <c r="D748" s="61"/>
      <c r="E748" s="58"/>
      <c r="F748" s="62"/>
      <c r="G748" s="63"/>
      <c r="H748" s="10"/>
      <c r="I748" s="10"/>
      <c r="J748" s="10"/>
      <c r="K748" s="10"/>
    </row>
    <row r="749" ht="30.0" customHeight="1">
      <c r="A749" s="58"/>
      <c r="B749" s="59"/>
      <c r="C749" s="60"/>
      <c r="D749" s="61"/>
      <c r="E749" s="58"/>
      <c r="F749" s="62"/>
      <c r="G749" s="63"/>
      <c r="H749" s="10"/>
      <c r="I749" s="10"/>
      <c r="J749" s="10"/>
      <c r="K749" s="10"/>
    </row>
    <row r="750" ht="30.0" customHeight="1">
      <c r="A750" s="58"/>
      <c r="B750" s="59"/>
      <c r="C750" s="60"/>
      <c r="D750" s="61"/>
      <c r="E750" s="58"/>
      <c r="F750" s="62"/>
      <c r="G750" s="63"/>
      <c r="H750" s="10"/>
      <c r="I750" s="10"/>
      <c r="J750" s="10"/>
      <c r="K750" s="10"/>
    </row>
    <row r="751" ht="30.0" customHeight="1">
      <c r="A751" s="58"/>
      <c r="B751" s="59"/>
      <c r="C751" s="60"/>
      <c r="D751" s="61"/>
      <c r="E751" s="58"/>
      <c r="F751" s="62"/>
      <c r="G751" s="63"/>
      <c r="H751" s="10"/>
      <c r="I751" s="10"/>
      <c r="J751" s="10"/>
      <c r="K751" s="10"/>
    </row>
    <row r="752" ht="30.0" customHeight="1">
      <c r="A752" s="58"/>
      <c r="B752" s="59"/>
      <c r="C752" s="60"/>
      <c r="D752" s="61"/>
      <c r="E752" s="58"/>
      <c r="F752" s="62"/>
      <c r="G752" s="63"/>
      <c r="H752" s="10"/>
      <c r="I752" s="10"/>
      <c r="J752" s="10"/>
      <c r="K752" s="10"/>
    </row>
    <row r="753" ht="30.0" customHeight="1">
      <c r="A753" s="58"/>
      <c r="B753" s="59"/>
      <c r="C753" s="60"/>
      <c r="D753" s="61"/>
      <c r="E753" s="58"/>
      <c r="F753" s="62"/>
      <c r="G753" s="63"/>
      <c r="H753" s="10"/>
      <c r="I753" s="10"/>
      <c r="J753" s="10"/>
      <c r="K753" s="10"/>
    </row>
    <row r="754" ht="30.0" customHeight="1">
      <c r="A754" s="58"/>
      <c r="B754" s="59"/>
      <c r="C754" s="60"/>
      <c r="D754" s="61"/>
      <c r="E754" s="58"/>
      <c r="F754" s="62"/>
      <c r="G754" s="63"/>
      <c r="H754" s="10"/>
      <c r="I754" s="10"/>
      <c r="J754" s="10"/>
      <c r="K754" s="10"/>
    </row>
    <row r="755" ht="30.0" customHeight="1">
      <c r="A755" s="58"/>
      <c r="B755" s="59"/>
      <c r="C755" s="60"/>
      <c r="D755" s="61"/>
      <c r="E755" s="58"/>
      <c r="F755" s="62"/>
      <c r="G755" s="63"/>
      <c r="H755" s="10"/>
      <c r="I755" s="10"/>
      <c r="J755" s="10"/>
      <c r="K755" s="10"/>
    </row>
    <row r="756" ht="30.0" customHeight="1">
      <c r="A756" s="58"/>
      <c r="B756" s="59"/>
      <c r="C756" s="60"/>
      <c r="D756" s="61"/>
      <c r="E756" s="58"/>
      <c r="F756" s="62"/>
      <c r="G756" s="63"/>
      <c r="H756" s="10"/>
      <c r="I756" s="10"/>
      <c r="J756" s="10"/>
      <c r="K756" s="10"/>
    </row>
    <row r="757" ht="30.0" customHeight="1">
      <c r="A757" s="58"/>
      <c r="B757" s="59"/>
      <c r="C757" s="60"/>
      <c r="D757" s="61"/>
      <c r="E757" s="58"/>
      <c r="F757" s="62"/>
      <c r="G757" s="63"/>
      <c r="H757" s="10"/>
      <c r="I757" s="10"/>
      <c r="J757" s="10"/>
      <c r="K757" s="10"/>
    </row>
    <row r="758" ht="30.0" customHeight="1">
      <c r="A758" s="58"/>
      <c r="B758" s="59"/>
      <c r="C758" s="60"/>
      <c r="D758" s="61"/>
      <c r="E758" s="58"/>
      <c r="F758" s="62"/>
      <c r="G758" s="63"/>
      <c r="H758" s="10"/>
      <c r="I758" s="10"/>
      <c r="J758" s="10"/>
      <c r="K758" s="10"/>
    </row>
    <row r="759" ht="30.0" customHeight="1">
      <c r="A759" s="58"/>
      <c r="B759" s="59"/>
      <c r="C759" s="60"/>
      <c r="D759" s="61"/>
      <c r="E759" s="58"/>
      <c r="F759" s="62"/>
      <c r="G759" s="63"/>
      <c r="H759" s="10"/>
      <c r="I759" s="10"/>
      <c r="J759" s="10"/>
      <c r="K759" s="10"/>
    </row>
    <row r="760" ht="30.0" customHeight="1">
      <c r="A760" s="58"/>
      <c r="B760" s="59"/>
      <c r="C760" s="60"/>
      <c r="D760" s="61"/>
      <c r="E760" s="58"/>
      <c r="F760" s="62"/>
      <c r="G760" s="63"/>
      <c r="H760" s="10"/>
      <c r="I760" s="10"/>
      <c r="J760" s="10"/>
      <c r="K760" s="10"/>
    </row>
    <row r="761" ht="30.0" customHeight="1">
      <c r="A761" s="58"/>
      <c r="B761" s="59"/>
      <c r="C761" s="60"/>
      <c r="D761" s="61"/>
      <c r="E761" s="58"/>
      <c r="F761" s="62"/>
      <c r="G761" s="63"/>
      <c r="H761" s="10"/>
      <c r="I761" s="10"/>
      <c r="J761" s="10"/>
      <c r="K761" s="10"/>
    </row>
    <row r="762" ht="30.0" customHeight="1">
      <c r="A762" s="58"/>
      <c r="B762" s="59"/>
      <c r="C762" s="60"/>
      <c r="D762" s="61"/>
      <c r="E762" s="58"/>
      <c r="F762" s="62"/>
      <c r="G762" s="63"/>
      <c r="H762" s="10"/>
      <c r="I762" s="10"/>
      <c r="J762" s="10"/>
      <c r="K762" s="10"/>
    </row>
    <row r="763" ht="30.0" customHeight="1">
      <c r="A763" s="58"/>
      <c r="B763" s="59"/>
      <c r="C763" s="60"/>
      <c r="D763" s="61"/>
      <c r="E763" s="58"/>
      <c r="F763" s="62"/>
      <c r="G763" s="63"/>
      <c r="H763" s="10"/>
      <c r="I763" s="10"/>
      <c r="J763" s="10"/>
      <c r="K763" s="10"/>
    </row>
    <row r="764" ht="30.0" customHeight="1">
      <c r="A764" s="58"/>
      <c r="B764" s="59"/>
      <c r="C764" s="60"/>
      <c r="D764" s="61"/>
      <c r="E764" s="58"/>
      <c r="F764" s="62"/>
      <c r="G764" s="63"/>
      <c r="H764" s="10"/>
      <c r="I764" s="10"/>
      <c r="J764" s="10"/>
      <c r="K764" s="10"/>
    </row>
    <row r="765" ht="30.0" customHeight="1">
      <c r="A765" s="58"/>
      <c r="B765" s="59"/>
      <c r="C765" s="60"/>
      <c r="D765" s="61"/>
      <c r="E765" s="58"/>
      <c r="F765" s="62"/>
      <c r="G765" s="63"/>
      <c r="H765" s="10"/>
      <c r="I765" s="10"/>
      <c r="J765" s="10"/>
      <c r="K765" s="10"/>
    </row>
    <row r="766" ht="30.0" customHeight="1">
      <c r="A766" s="58"/>
      <c r="B766" s="59"/>
      <c r="C766" s="60"/>
      <c r="D766" s="61"/>
      <c r="E766" s="58"/>
      <c r="F766" s="62"/>
      <c r="G766" s="63"/>
      <c r="H766" s="10"/>
      <c r="I766" s="10"/>
      <c r="J766" s="10"/>
      <c r="K766" s="10"/>
    </row>
    <row r="767" ht="30.0" customHeight="1">
      <c r="A767" s="58"/>
      <c r="B767" s="59"/>
      <c r="C767" s="60"/>
      <c r="D767" s="61"/>
      <c r="E767" s="58"/>
      <c r="F767" s="62"/>
      <c r="G767" s="63"/>
      <c r="H767" s="10"/>
      <c r="I767" s="10"/>
      <c r="J767" s="10"/>
      <c r="K767" s="10"/>
    </row>
    <row r="768" ht="30.0" customHeight="1">
      <c r="A768" s="58"/>
      <c r="B768" s="59"/>
      <c r="C768" s="60"/>
      <c r="D768" s="61"/>
      <c r="E768" s="58"/>
      <c r="F768" s="62"/>
      <c r="G768" s="63"/>
      <c r="H768" s="10"/>
      <c r="I768" s="10"/>
      <c r="J768" s="10"/>
      <c r="K768" s="10"/>
    </row>
    <row r="769" ht="30.0" customHeight="1">
      <c r="A769" s="58"/>
      <c r="B769" s="59"/>
      <c r="C769" s="60"/>
      <c r="D769" s="61"/>
      <c r="E769" s="58"/>
      <c r="F769" s="62"/>
      <c r="G769" s="63"/>
      <c r="H769" s="10"/>
      <c r="I769" s="10"/>
      <c r="J769" s="10"/>
      <c r="K769" s="10"/>
    </row>
    <row r="770" ht="30.0" customHeight="1">
      <c r="A770" s="58"/>
      <c r="B770" s="59"/>
      <c r="C770" s="60"/>
      <c r="D770" s="61"/>
      <c r="E770" s="58"/>
      <c r="F770" s="62"/>
      <c r="G770" s="63"/>
      <c r="H770" s="10"/>
      <c r="I770" s="10"/>
      <c r="J770" s="10"/>
      <c r="K770" s="10"/>
    </row>
    <row r="771" ht="30.0" customHeight="1">
      <c r="A771" s="58"/>
      <c r="B771" s="59"/>
      <c r="C771" s="60"/>
      <c r="D771" s="61"/>
      <c r="E771" s="58"/>
      <c r="F771" s="62"/>
      <c r="G771" s="63"/>
      <c r="H771" s="10"/>
      <c r="I771" s="10"/>
      <c r="J771" s="10"/>
      <c r="K771" s="10"/>
    </row>
    <row r="772" ht="30.0" customHeight="1">
      <c r="A772" s="58"/>
      <c r="B772" s="59"/>
      <c r="C772" s="60"/>
      <c r="D772" s="61"/>
      <c r="E772" s="58"/>
      <c r="F772" s="62"/>
      <c r="G772" s="63"/>
      <c r="H772" s="10"/>
      <c r="I772" s="10"/>
      <c r="J772" s="10"/>
      <c r="K772" s="10"/>
    </row>
    <row r="773" ht="30.0" customHeight="1">
      <c r="A773" s="58"/>
      <c r="B773" s="59"/>
      <c r="C773" s="60"/>
      <c r="D773" s="61"/>
      <c r="E773" s="58"/>
      <c r="F773" s="62"/>
      <c r="G773" s="63"/>
      <c r="H773" s="10"/>
      <c r="I773" s="10"/>
      <c r="J773" s="10"/>
      <c r="K773" s="10"/>
    </row>
    <row r="774" ht="30.0" customHeight="1">
      <c r="A774" s="58"/>
      <c r="B774" s="59"/>
      <c r="C774" s="60"/>
      <c r="D774" s="61"/>
      <c r="E774" s="58"/>
      <c r="F774" s="62"/>
      <c r="G774" s="63"/>
      <c r="H774" s="10"/>
      <c r="I774" s="10"/>
      <c r="J774" s="10"/>
      <c r="K774" s="10"/>
    </row>
    <row r="775" ht="30.0" customHeight="1">
      <c r="A775" s="58"/>
      <c r="B775" s="59"/>
      <c r="C775" s="60"/>
      <c r="D775" s="61"/>
      <c r="E775" s="58"/>
      <c r="F775" s="62"/>
      <c r="G775" s="63"/>
      <c r="H775" s="10"/>
      <c r="I775" s="10"/>
      <c r="J775" s="10"/>
      <c r="K775" s="10"/>
    </row>
    <row r="776" ht="30.0" customHeight="1">
      <c r="A776" s="58"/>
      <c r="B776" s="59"/>
      <c r="C776" s="60"/>
      <c r="D776" s="61"/>
      <c r="E776" s="58"/>
      <c r="F776" s="62"/>
      <c r="G776" s="63"/>
      <c r="H776" s="10"/>
      <c r="I776" s="10"/>
      <c r="J776" s="10"/>
      <c r="K776" s="10"/>
    </row>
    <row r="777" ht="30.0" customHeight="1">
      <c r="A777" s="58"/>
      <c r="B777" s="59"/>
      <c r="C777" s="60"/>
      <c r="D777" s="61"/>
      <c r="E777" s="58"/>
      <c r="F777" s="62"/>
      <c r="G777" s="63"/>
      <c r="H777" s="10"/>
      <c r="I777" s="10"/>
      <c r="J777" s="10"/>
      <c r="K777" s="10"/>
    </row>
    <row r="778" ht="30.0" customHeight="1">
      <c r="A778" s="58"/>
      <c r="B778" s="59"/>
      <c r="C778" s="60"/>
      <c r="D778" s="61"/>
      <c r="E778" s="58"/>
      <c r="F778" s="62"/>
      <c r="G778" s="63"/>
      <c r="H778" s="10"/>
      <c r="I778" s="10"/>
      <c r="J778" s="10"/>
      <c r="K778" s="10"/>
    </row>
    <row r="779" ht="30.0" customHeight="1">
      <c r="A779" s="58"/>
      <c r="B779" s="59"/>
      <c r="C779" s="60"/>
      <c r="D779" s="61"/>
      <c r="E779" s="58"/>
      <c r="F779" s="62"/>
      <c r="G779" s="63"/>
      <c r="H779" s="10"/>
      <c r="I779" s="10"/>
      <c r="J779" s="10"/>
      <c r="K779" s="10"/>
    </row>
    <row r="780" ht="30.0" customHeight="1">
      <c r="A780" s="58"/>
      <c r="B780" s="59"/>
      <c r="C780" s="60"/>
      <c r="D780" s="61"/>
      <c r="E780" s="58"/>
      <c r="F780" s="62"/>
      <c r="G780" s="63"/>
      <c r="H780" s="10"/>
      <c r="I780" s="10"/>
      <c r="J780" s="10"/>
      <c r="K780" s="10"/>
    </row>
    <row r="781" ht="30.0" customHeight="1">
      <c r="A781" s="58"/>
      <c r="B781" s="59"/>
      <c r="C781" s="60"/>
      <c r="D781" s="61"/>
      <c r="E781" s="58"/>
      <c r="F781" s="62"/>
      <c r="G781" s="63"/>
      <c r="H781" s="10"/>
      <c r="I781" s="10"/>
      <c r="J781" s="10"/>
      <c r="K781" s="10"/>
    </row>
    <row r="782" ht="30.0" customHeight="1">
      <c r="A782" s="58"/>
      <c r="B782" s="59"/>
      <c r="C782" s="60"/>
      <c r="D782" s="61"/>
      <c r="E782" s="58"/>
      <c r="F782" s="62"/>
      <c r="G782" s="63"/>
      <c r="H782" s="10"/>
      <c r="I782" s="10"/>
      <c r="J782" s="10"/>
      <c r="K782" s="10"/>
    </row>
    <row r="783" ht="30.0" customHeight="1">
      <c r="A783" s="58"/>
      <c r="B783" s="59"/>
      <c r="C783" s="60"/>
      <c r="D783" s="61"/>
      <c r="E783" s="58"/>
      <c r="F783" s="62"/>
      <c r="G783" s="63"/>
      <c r="H783" s="10"/>
      <c r="I783" s="10"/>
      <c r="J783" s="10"/>
      <c r="K783" s="10"/>
    </row>
    <row r="784" ht="30.0" customHeight="1">
      <c r="A784" s="58"/>
      <c r="B784" s="59"/>
      <c r="C784" s="60"/>
      <c r="D784" s="61"/>
      <c r="E784" s="58"/>
      <c r="F784" s="62"/>
      <c r="G784" s="63"/>
      <c r="H784" s="10"/>
      <c r="I784" s="10"/>
      <c r="J784" s="10"/>
      <c r="K784" s="10"/>
    </row>
    <row r="785" ht="30.0" customHeight="1">
      <c r="A785" s="58"/>
      <c r="B785" s="59"/>
      <c r="C785" s="60"/>
      <c r="D785" s="61"/>
      <c r="E785" s="58"/>
      <c r="F785" s="62"/>
      <c r="G785" s="63"/>
      <c r="H785" s="10"/>
      <c r="I785" s="10"/>
      <c r="J785" s="10"/>
      <c r="K785" s="10"/>
    </row>
    <row r="786" ht="30.0" customHeight="1">
      <c r="A786" s="58"/>
      <c r="B786" s="59"/>
      <c r="C786" s="60"/>
      <c r="D786" s="61"/>
      <c r="E786" s="58"/>
      <c r="F786" s="62"/>
      <c r="G786" s="63"/>
      <c r="H786" s="10"/>
      <c r="I786" s="10"/>
      <c r="J786" s="10"/>
      <c r="K786" s="10"/>
    </row>
    <row r="787" ht="30.0" customHeight="1">
      <c r="A787" s="58"/>
      <c r="B787" s="59"/>
      <c r="C787" s="60"/>
      <c r="D787" s="61"/>
      <c r="E787" s="58"/>
      <c r="F787" s="62"/>
      <c r="G787" s="63"/>
      <c r="H787" s="10"/>
      <c r="I787" s="10"/>
      <c r="J787" s="10"/>
      <c r="K787" s="10"/>
    </row>
    <row r="788" ht="30.0" customHeight="1">
      <c r="A788" s="58"/>
      <c r="B788" s="59"/>
      <c r="C788" s="60"/>
      <c r="D788" s="61"/>
      <c r="E788" s="58"/>
      <c r="F788" s="62"/>
      <c r="G788" s="63"/>
      <c r="H788" s="10"/>
      <c r="I788" s="10"/>
      <c r="J788" s="10"/>
      <c r="K788" s="10"/>
    </row>
    <row r="789" ht="30.0" customHeight="1">
      <c r="A789" s="58"/>
      <c r="B789" s="59"/>
      <c r="C789" s="60"/>
      <c r="D789" s="61"/>
      <c r="E789" s="58"/>
      <c r="F789" s="62"/>
      <c r="G789" s="63"/>
      <c r="H789" s="10"/>
      <c r="I789" s="10"/>
      <c r="J789" s="10"/>
      <c r="K789" s="10"/>
    </row>
    <row r="790" ht="30.0" customHeight="1">
      <c r="A790" s="58"/>
      <c r="B790" s="59"/>
      <c r="C790" s="60"/>
      <c r="D790" s="61"/>
      <c r="E790" s="58"/>
      <c r="F790" s="62"/>
      <c r="G790" s="63"/>
      <c r="H790" s="10"/>
      <c r="I790" s="10"/>
      <c r="J790" s="10"/>
      <c r="K790" s="10"/>
    </row>
    <row r="791" ht="30.0" customHeight="1">
      <c r="A791" s="58"/>
      <c r="B791" s="59"/>
      <c r="C791" s="60"/>
      <c r="D791" s="61"/>
      <c r="E791" s="58"/>
      <c r="F791" s="62"/>
      <c r="G791" s="63"/>
      <c r="H791" s="10"/>
      <c r="I791" s="10"/>
      <c r="J791" s="10"/>
      <c r="K791" s="10"/>
    </row>
    <row r="792" ht="30.0" customHeight="1">
      <c r="A792" s="58"/>
      <c r="B792" s="59"/>
      <c r="C792" s="60"/>
      <c r="D792" s="61"/>
      <c r="E792" s="58"/>
      <c r="F792" s="62"/>
      <c r="G792" s="63"/>
      <c r="H792" s="10"/>
      <c r="I792" s="10"/>
      <c r="J792" s="10"/>
      <c r="K792" s="10"/>
    </row>
    <row r="793" ht="30.0" customHeight="1">
      <c r="A793" s="58"/>
      <c r="B793" s="59"/>
      <c r="C793" s="60"/>
      <c r="D793" s="61"/>
      <c r="E793" s="58"/>
      <c r="F793" s="62"/>
      <c r="G793" s="63"/>
      <c r="H793" s="10"/>
      <c r="I793" s="10"/>
      <c r="J793" s="10"/>
      <c r="K793" s="10"/>
    </row>
    <row r="794" ht="30.0" customHeight="1">
      <c r="A794" s="58"/>
      <c r="B794" s="59"/>
      <c r="C794" s="60"/>
      <c r="D794" s="61"/>
      <c r="E794" s="58"/>
      <c r="F794" s="62"/>
      <c r="G794" s="63"/>
      <c r="H794" s="10"/>
      <c r="I794" s="10"/>
      <c r="J794" s="10"/>
      <c r="K794" s="10"/>
    </row>
    <row r="795" ht="30.0" customHeight="1">
      <c r="A795" s="58"/>
      <c r="B795" s="59"/>
      <c r="C795" s="60"/>
      <c r="D795" s="61"/>
      <c r="E795" s="58"/>
      <c r="F795" s="62"/>
      <c r="G795" s="63"/>
      <c r="H795" s="10"/>
      <c r="I795" s="10"/>
      <c r="J795" s="10"/>
      <c r="K795" s="10"/>
    </row>
    <row r="796" ht="30.0" customHeight="1">
      <c r="A796" s="58"/>
      <c r="B796" s="59"/>
      <c r="C796" s="60"/>
      <c r="D796" s="61"/>
      <c r="E796" s="58"/>
      <c r="F796" s="62"/>
      <c r="G796" s="63"/>
      <c r="H796" s="10"/>
      <c r="I796" s="10"/>
      <c r="J796" s="10"/>
      <c r="K796" s="10"/>
    </row>
    <row r="797" ht="30.0" customHeight="1">
      <c r="A797" s="58"/>
      <c r="B797" s="59"/>
      <c r="C797" s="60"/>
      <c r="D797" s="61"/>
      <c r="E797" s="58"/>
      <c r="F797" s="62"/>
      <c r="G797" s="63"/>
      <c r="H797" s="10"/>
      <c r="I797" s="10"/>
      <c r="J797" s="10"/>
      <c r="K797" s="10"/>
    </row>
    <row r="798" ht="30.0" customHeight="1">
      <c r="A798" s="58"/>
      <c r="B798" s="59"/>
      <c r="C798" s="60"/>
      <c r="D798" s="61"/>
      <c r="E798" s="58"/>
      <c r="F798" s="62"/>
      <c r="G798" s="63"/>
      <c r="H798" s="10"/>
      <c r="I798" s="10"/>
      <c r="J798" s="10"/>
      <c r="K798" s="10"/>
    </row>
    <row r="799" ht="30.0" customHeight="1">
      <c r="A799" s="58"/>
      <c r="B799" s="59"/>
      <c r="C799" s="60"/>
      <c r="D799" s="61"/>
      <c r="E799" s="58"/>
      <c r="F799" s="62"/>
      <c r="G799" s="63"/>
      <c r="H799" s="10"/>
      <c r="I799" s="10"/>
      <c r="J799" s="10"/>
      <c r="K799" s="10"/>
    </row>
    <row r="800" ht="30.0" customHeight="1">
      <c r="A800" s="58"/>
      <c r="B800" s="59"/>
      <c r="C800" s="60"/>
      <c r="D800" s="61"/>
      <c r="E800" s="58"/>
      <c r="F800" s="62"/>
      <c r="G800" s="63"/>
      <c r="H800" s="10"/>
      <c r="I800" s="10"/>
      <c r="J800" s="10"/>
      <c r="K800" s="10"/>
    </row>
    <row r="801" ht="30.0" customHeight="1">
      <c r="A801" s="58"/>
      <c r="B801" s="59"/>
      <c r="C801" s="60"/>
      <c r="D801" s="61"/>
      <c r="E801" s="58"/>
      <c r="F801" s="62"/>
      <c r="G801" s="63"/>
      <c r="H801" s="10"/>
      <c r="I801" s="10"/>
      <c r="J801" s="10"/>
      <c r="K801" s="10"/>
    </row>
    <row r="802" ht="30.0" customHeight="1">
      <c r="A802" s="58"/>
      <c r="B802" s="59"/>
      <c r="C802" s="60"/>
      <c r="D802" s="61"/>
      <c r="E802" s="58"/>
      <c r="F802" s="62"/>
      <c r="G802" s="63"/>
      <c r="H802" s="10"/>
      <c r="I802" s="10"/>
      <c r="J802" s="10"/>
      <c r="K802" s="10"/>
    </row>
    <row r="803" ht="30.0" customHeight="1">
      <c r="A803" s="58"/>
      <c r="B803" s="59"/>
      <c r="C803" s="60"/>
      <c r="D803" s="61"/>
      <c r="E803" s="58"/>
      <c r="F803" s="62"/>
      <c r="G803" s="63"/>
      <c r="H803" s="10"/>
      <c r="I803" s="10"/>
      <c r="J803" s="10"/>
      <c r="K803" s="10"/>
    </row>
    <row r="804" ht="30.0" customHeight="1">
      <c r="A804" s="58"/>
      <c r="B804" s="59"/>
      <c r="C804" s="60"/>
      <c r="D804" s="61"/>
      <c r="E804" s="58"/>
      <c r="F804" s="62"/>
      <c r="G804" s="63"/>
      <c r="H804" s="10"/>
      <c r="I804" s="10"/>
      <c r="J804" s="10"/>
      <c r="K804" s="10"/>
    </row>
    <row r="805" ht="30.0" customHeight="1">
      <c r="A805" s="58"/>
      <c r="B805" s="59"/>
      <c r="C805" s="60"/>
      <c r="D805" s="61"/>
      <c r="E805" s="58"/>
      <c r="F805" s="62"/>
      <c r="G805" s="63"/>
      <c r="H805" s="10"/>
      <c r="I805" s="10"/>
      <c r="J805" s="10"/>
      <c r="K805" s="10"/>
    </row>
    <row r="806" ht="30.0" customHeight="1">
      <c r="A806" s="58"/>
      <c r="B806" s="59"/>
      <c r="C806" s="60"/>
      <c r="D806" s="61"/>
      <c r="E806" s="58"/>
      <c r="F806" s="62"/>
      <c r="G806" s="63"/>
      <c r="H806" s="10"/>
      <c r="I806" s="10"/>
      <c r="J806" s="10"/>
      <c r="K806" s="10"/>
    </row>
    <row r="807" ht="30.0" customHeight="1">
      <c r="A807" s="58"/>
      <c r="B807" s="59"/>
      <c r="C807" s="60"/>
      <c r="D807" s="61"/>
      <c r="E807" s="58"/>
      <c r="F807" s="62"/>
      <c r="G807" s="63"/>
      <c r="H807" s="10"/>
      <c r="I807" s="10"/>
      <c r="J807" s="10"/>
      <c r="K807" s="10"/>
    </row>
    <row r="808" ht="30.0" customHeight="1">
      <c r="A808" s="58"/>
      <c r="B808" s="59"/>
      <c r="C808" s="60"/>
      <c r="D808" s="61"/>
      <c r="E808" s="58"/>
      <c r="F808" s="62"/>
      <c r="G808" s="63"/>
      <c r="H808" s="10"/>
      <c r="I808" s="10"/>
      <c r="J808" s="10"/>
      <c r="K808" s="10"/>
    </row>
    <row r="809" ht="30.0" customHeight="1">
      <c r="A809" s="58"/>
      <c r="B809" s="59"/>
      <c r="C809" s="60"/>
      <c r="D809" s="61"/>
      <c r="E809" s="58"/>
      <c r="F809" s="62"/>
      <c r="G809" s="63"/>
      <c r="H809" s="10"/>
      <c r="I809" s="10"/>
      <c r="J809" s="10"/>
      <c r="K809" s="10"/>
    </row>
    <row r="810" ht="30.0" customHeight="1">
      <c r="A810" s="58"/>
      <c r="B810" s="59"/>
      <c r="C810" s="60"/>
      <c r="D810" s="61"/>
      <c r="E810" s="58"/>
      <c r="F810" s="62"/>
      <c r="G810" s="63"/>
      <c r="H810" s="10"/>
      <c r="I810" s="10"/>
      <c r="J810" s="10"/>
      <c r="K810" s="10"/>
    </row>
    <row r="811" ht="30.0" customHeight="1">
      <c r="A811" s="58"/>
      <c r="B811" s="59"/>
      <c r="C811" s="60"/>
      <c r="D811" s="61"/>
      <c r="E811" s="58"/>
      <c r="F811" s="62"/>
      <c r="G811" s="63"/>
      <c r="H811" s="10"/>
      <c r="I811" s="10"/>
      <c r="J811" s="10"/>
      <c r="K811" s="10"/>
    </row>
    <row r="812" ht="30.0" customHeight="1">
      <c r="A812" s="58"/>
      <c r="B812" s="59"/>
      <c r="C812" s="60"/>
      <c r="D812" s="61"/>
      <c r="E812" s="58"/>
      <c r="F812" s="62"/>
      <c r="G812" s="63"/>
      <c r="H812" s="10"/>
      <c r="I812" s="10"/>
      <c r="J812" s="10"/>
      <c r="K812" s="10"/>
    </row>
    <row r="813" ht="30.0" customHeight="1">
      <c r="A813" s="58"/>
      <c r="B813" s="59"/>
      <c r="C813" s="60"/>
      <c r="D813" s="61"/>
      <c r="E813" s="58"/>
      <c r="F813" s="62"/>
      <c r="G813" s="63"/>
      <c r="H813" s="10"/>
      <c r="I813" s="10"/>
      <c r="J813" s="10"/>
      <c r="K813" s="10"/>
    </row>
    <row r="814" ht="30.0" customHeight="1">
      <c r="A814" s="58"/>
      <c r="B814" s="59"/>
      <c r="C814" s="60"/>
      <c r="D814" s="61"/>
      <c r="E814" s="58"/>
      <c r="F814" s="62"/>
      <c r="G814" s="63"/>
      <c r="H814" s="10"/>
      <c r="I814" s="10"/>
      <c r="J814" s="10"/>
      <c r="K814" s="10"/>
    </row>
    <row r="815" ht="30.0" customHeight="1">
      <c r="A815" s="58"/>
      <c r="B815" s="59"/>
      <c r="C815" s="60"/>
      <c r="D815" s="61"/>
      <c r="E815" s="58"/>
      <c r="F815" s="62"/>
      <c r="G815" s="63"/>
      <c r="H815" s="10"/>
      <c r="I815" s="10"/>
      <c r="J815" s="10"/>
      <c r="K815" s="10"/>
    </row>
    <row r="816" ht="30.0" customHeight="1">
      <c r="A816" s="58"/>
      <c r="B816" s="59"/>
      <c r="C816" s="60"/>
      <c r="D816" s="61"/>
      <c r="E816" s="58"/>
      <c r="F816" s="62"/>
      <c r="G816" s="63"/>
      <c r="H816" s="10"/>
      <c r="I816" s="10"/>
      <c r="J816" s="10"/>
      <c r="K816" s="10"/>
    </row>
    <row r="817" ht="30.0" customHeight="1">
      <c r="A817" s="58"/>
      <c r="B817" s="59"/>
      <c r="C817" s="60"/>
      <c r="D817" s="61"/>
      <c r="E817" s="58"/>
      <c r="F817" s="62"/>
      <c r="G817" s="63"/>
      <c r="H817" s="10"/>
      <c r="I817" s="10"/>
      <c r="J817" s="10"/>
      <c r="K817" s="10"/>
    </row>
    <row r="818" ht="30.0" customHeight="1">
      <c r="A818" s="58"/>
      <c r="B818" s="59"/>
      <c r="C818" s="60"/>
      <c r="D818" s="61"/>
      <c r="E818" s="58"/>
      <c r="F818" s="62"/>
      <c r="G818" s="63"/>
      <c r="H818" s="10"/>
      <c r="I818" s="10"/>
      <c r="J818" s="10"/>
      <c r="K818" s="10"/>
    </row>
    <row r="819" ht="30.0" customHeight="1">
      <c r="A819" s="58"/>
      <c r="B819" s="59"/>
      <c r="C819" s="60"/>
      <c r="D819" s="61"/>
      <c r="E819" s="58"/>
      <c r="F819" s="62"/>
      <c r="G819" s="63"/>
      <c r="H819" s="10"/>
      <c r="I819" s="10"/>
      <c r="J819" s="10"/>
      <c r="K819" s="10"/>
    </row>
    <row r="820" ht="30.0" customHeight="1">
      <c r="A820" s="58"/>
      <c r="B820" s="59"/>
      <c r="C820" s="60"/>
      <c r="D820" s="61"/>
      <c r="E820" s="58"/>
      <c r="F820" s="62"/>
      <c r="G820" s="63"/>
      <c r="H820" s="10"/>
      <c r="I820" s="10"/>
      <c r="J820" s="10"/>
      <c r="K820" s="10"/>
    </row>
    <row r="821" ht="30.0" customHeight="1">
      <c r="A821" s="58"/>
      <c r="B821" s="59"/>
      <c r="C821" s="60"/>
      <c r="D821" s="61"/>
      <c r="E821" s="58"/>
      <c r="F821" s="62"/>
      <c r="G821" s="63"/>
      <c r="H821" s="10"/>
      <c r="I821" s="10"/>
      <c r="J821" s="10"/>
      <c r="K821" s="10"/>
    </row>
    <row r="822" ht="30.0" customHeight="1">
      <c r="A822" s="58"/>
      <c r="B822" s="59"/>
      <c r="C822" s="60"/>
      <c r="D822" s="61"/>
      <c r="E822" s="58"/>
      <c r="F822" s="62"/>
      <c r="G822" s="63"/>
      <c r="H822" s="10"/>
      <c r="I822" s="10"/>
      <c r="J822" s="10"/>
      <c r="K822" s="10"/>
    </row>
    <row r="823" ht="30.0" customHeight="1">
      <c r="A823" s="58"/>
      <c r="B823" s="59"/>
      <c r="C823" s="60"/>
      <c r="D823" s="61"/>
      <c r="E823" s="58"/>
      <c r="F823" s="62"/>
      <c r="G823" s="63"/>
      <c r="H823" s="10"/>
      <c r="I823" s="10"/>
      <c r="J823" s="10"/>
      <c r="K823" s="10"/>
    </row>
    <row r="824" ht="30.0" customHeight="1">
      <c r="A824" s="58"/>
      <c r="B824" s="59"/>
      <c r="C824" s="60"/>
      <c r="D824" s="61"/>
      <c r="E824" s="58"/>
      <c r="F824" s="62"/>
      <c r="G824" s="63"/>
      <c r="H824" s="10"/>
      <c r="I824" s="10"/>
      <c r="J824" s="10"/>
      <c r="K824" s="10"/>
    </row>
    <row r="825" ht="30.0" customHeight="1">
      <c r="A825" s="58"/>
      <c r="B825" s="59"/>
      <c r="C825" s="60"/>
      <c r="D825" s="61"/>
      <c r="E825" s="58"/>
      <c r="F825" s="62"/>
      <c r="G825" s="63"/>
      <c r="H825" s="10"/>
      <c r="I825" s="10"/>
      <c r="J825" s="10"/>
      <c r="K825" s="10"/>
    </row>
    <row r="826" ht="30.0" customHeight="1">
      <c r="A826" s="58"/>
      <c r="B826" s="59"/>
      <c r="C826" s="60"/>
      <c r="D826" s="61"/>
      <c r="E826" s="58"/>
      <c r="F826" s="62"/>
      <c r="G826" s="63"/>
      <c r="H826" s="10"/>
      <c r="I826" s="10"/>
      <c r="J826" s="10"/>
      <c r="K826" s="10"/>
    </row>
    <row r="827" ht="30.0" customHeight="1">
      <c r="A827" s="58"/>
      <c r="B827" s="59"/>
      <c r="C827" s="60"/>
      <c r="D827" s="61"/>
      <c r="E827" s="58"/>
      <c r="F827" s="62"/>
      <c r="G827" s="63"/>
      <c r="H827" s="10"/>
      <c r="I827" s="10"/>
      <c r="J827" s="10"/>
      <c r="K827" s="10"/>
    </row>
    <row r="828" ht="30.0" customHeight="1">
      <c r="A828" s="58"/>
      <c r="B828" s="59"/>
      <c r="C828" s="60"/>
      <c r="D828" s="61"/>
      <c r="E828" s="58"/>
      <c r="F828" s="62"/>
      <c r="G828" s="63"/>
      <c r="H828" s="10"/>
      <c r="I828" s="10"/>
      <c r="J828" s="10"/>
      <c r="K828" s="10"/>
    </row>
    <row r="829" ht="30.0" customHeight="1">
      <c r="A829" s="58"/>
      <c r="B829" s="59"/>
      <c r="C829" s="60"/>
      <c r="D829" s="61"/>
      <c r="E829" s="58"/>
      <c r="F829" s="62"/>
      <c r="G829" s="63"/>
      <c r="H829" s="10"/>
      <c r="I829" s="10"/>
      <c r="J829" s="10"/>
      <c r="K829" s="10"/>
    </row>
    <row r="830" ht="30.0" customHeight="1">
      <c r="A830" s="58"/>
      <c r="B830" s="59"/>
      <c r="C830" s="60"/>
      <c r="D830" s="61"/>
      <c r="E830" s="58"/>
      <c r="F830" s="62"/>
      <c r="G830" s="63"/>
      <c r="H830" s="10"/>
      <c r="I830" s="10"/>
      <c r="J830" s="10"/>
      <c r="K830" s="10"/>
    </row>
    <row r="831" ht="30.0" customHeight="1">
      <c r="A831" s="58"/>
      <c r="B831" s="59"/>
      <c r="C831" s="60"/>
      <c r="D831" s="61"/>
      <c r="E831" s="58"/>
      <c r="F831" s="62"/>
      <c r="G831" s="63"/>
      <c r="H831" s="10"/>
      <c r="I831" s="10"/>
      <c r="J831" s="10"/>
      <c r="K831" s="10"/>
    </row>
    <row r="832" ht="30.0" customHeight="1">
      <c r="A832" s="58"/>
      <c r="B832" s="59"/>
      <c r="C832" s="60"/>
      <c r="D832" s="61"/>
      <c r="E832" s="58"/>
      <c r="F832" s="62"/>
      <c r="G832" s="63"/>
      <c r="H832" s="10"/>
      <c r="I832" s="10"/>
      <c r="J832" s="10"/>
      <c r="K832" s="10"/>
    </row>
    <row r="833" ht="30.0" customHeight="1">
      <c r="A833" s="58"/>
      <c r="B833" s="59"/>
      <c r="C833" s="60"/>
      <c r="D833" s="61"/>
      <c r="E833" s="58"/>
      <c r="F833" s="62"/>
      <c r="G833" s="63"/>
      <c r="H833" s="10"/>
      <c r="I833" s="10"/>
      <c r="J833" s="10"/>
      <c r="K833" s="10"/>
    </row>
    <row r="834" ht="30.0" customHeight="1">
      <c r="A834" s="58"/>
      <c r="B834" s="59"/>
      <c r="C834" s="60"/>
      <c r="D834" s="61"/>
      <c r="E834" s="58"/>
      <c r="F834" s="62"/>
      <c r="G834" s="63"/>
      <c r="H834" s="10"/>
      <c r="I834" s="10"/>
      <c r="J834" s="10"/>
      <c r="K834" s="10"/>
    </row>
    <row r="835" ht="30.0" customHeight="1">
      <c r="A835" s="58"/>
      <c r="B835" s="59"/>
      <c r="C835" s="60"/>
      <c r="D835" s="61"/>
      <c r="E835" s="58"/>
      <c r="F835" s="62"/>
      <c r="G835" s="63"/>
      <c r="H835" s="10"/>
      <c r="I835" s="10"/>
      <c r="J835" s="10"/>
      <c r="K835" s="10"/>
    </row>
    <row r="836" ht="30.0" customHeight="1">
      <c r="A836" s="58"/>
      <c r="B836" s="59"/>
      <c r="C836" s="60"/>
      <c r="D836" s="61"/>
      <c r="E836" s="58"/>
      <c r="F836" s="62"/>
      <c r="G836" s="63"/>
      <c r="H836" s="10"/>
      <c r="I836" s="10"/>
      <c r="J836" s="10"/>
      <c r="K836" s="10"/>
    </row>
    <row r="837" ht="30.0" customHeight="1">
      <c r="A837" s="58"/>
      <c r="B837" s="59"/>
      <c r="C837" s="60"/>
      <c r="D837" s="61"/>
      <c r="E837" s="58"/>
      <c r="F837" s="62"/>
      <c r="G837" s="63"/>
      <c r="H837" s="10"/>
      <c r="I837" s="10"/>
      <c r="J837" s="10"/>
      <c r="K837" s="10"/>
    </row>
    <row r="838" ht="30.0" customHeight="1">
      <c r="A838" s="58"/>
      <c r="B838" s="59"/>
      <c r="C838" s="60"/>
      <c r="D838" s="61"/>
      <c r="E838" s="58"/>
      <c r="F838" s="62"/>
      <c r="G838" s="63"/>
      <c r="H838" s="10"/>
      <c r="I838" s="10"/>
      <c r="J838" s="10"/>
      <c r="K838" s="10"/>
    </row>
    <row r="839" ht="30.0" customHeight="1">
      <c r="A839" s="58"/>
      <c r="B839" s="59"/>
      <c r="C839" s="60"/>
      <c r="D839" s="61"/>
      <c r="E839" s="58"/>
      <c r="F839" s="62"/>
      <c r="G839" s="63"/>
      <c r="H839" s="10"/>
      <c r="I839" s="10"/>
      <c r="J839" s="10"/>
      <c r="K839" s="10"/>
    </row>
    <row r="840" ht="30.0" customHeight="1">
      <c r="A840" s="58"/>
      <c r="B840" s="59"/>
      <c r="C840" s="60"/>
      <c r="D840" s="61"/>
      <c r="E840" s="58"/>
      <c r="F840" s="62"/>
      <c r="G840" s="63"/>
      <c r="H840" s="10"/>
      <c r="I840" s="10"/>
      <c r="J840" s="10"/>
      <c r="K840" s="10"/>
    </row>
    <row r="841" ht="30.0" customHeight="1">
      <c r="A841" s="58"/>
      <c r="B841" s="59"/>
      <c r="C841" s="60"/>
      <c r="D841" s="61"/>
      <c r="E841" s="58"/>
      <c r="F841" s="62"/>
      <c r="G841" s="63"/>
      <c r="H841" s="10"/>
      <c r="I841" s="10"/>
      <c r="J841" s="10"/>
      <c r="K841" s="10"/>
    </row>
    <row r="842" ht="30.0" customHeight="1">
      <c r="A842" s="58"/>
      <c r="B842" s="59"/>
      <c r="C842" s="60"/>
      <c r="D842" s="61"/>
      <c r="E842" s="58"/>
      <c r="F842" s="62"/>
      <c r="G842" s="63"/>
      <c r="H842" s="10"/>
      <c r="I842" s="10"/>
      <c r="J842" s="10"/>
      <c r="K842" s="10"/>
    </row>
    <row r="843" ht="30.0" customHeight="1">
      <c r="A843" s="58"/>
      <c r="B843" s="59"/>
      <c r="C843" s="60"/>
      <c r="D843" s="61"/>
      <c r="E843" s="58"/>
      <c r="F843" s="62"/>
      <c r="G843" s="63"/>
      <c r="H843" s="10"/>
      <c r="I843" s="10"/>
      <c r="J843" s="10"/>
      <c r="K843" s="10"/>
    </row>
    <row r="844" ht="30.0" customHeight="1">
      <c r="A844" s="58"/>
      <c r="B844" s="59"/>
      <c r="C844" s="60"/>
      <c r="D844" s="61"/>
      <c r="E844" s="58"/>
      <c r="F844" s="62"/>
      <c r="G844" s="63"/>
      <c r="H844" s="10"/>
      <c r="I844" s="10"/>
      <c r="J844" s="10"/>
      <c r="K844" s="10"/>
    </row>
    <row r="845" ht="30.0" customHeight="1">
      <c r="A845" s="58"/>
      <c r="B845" s="59"/>
      <c r="C845" s="60"/>
      <c r="D845" s="61"/>
      <c r="E845" s="58"/>
      <c r="F845" s="62"/>
      <c r="G845" s="63"/>
      <c r="H845" s="10"/>
      <c r="I845" s="10"/>
      <c r="J845" s="10"/>
      <c r="K845" s="10"/>
    </row>
    <row r="846" ht="30.0" customHeight="1">
      <c r="A846" s="58"/>
      <c r="B846" s="59"/>
      <c r="C846" s="60"/>
      <c r="D846" s="61"/>
      <c r="E846" s="58"/>
      <c r="F846" s="62"/>
      <c r="G846" s="63"/>
      <c r="H846" s="10"/>
      <c r="I846" s="10"/>
      <c r="J846" s="10"/>
      <c r="K846" s="10"/>
    </row>
    <row r="847" ht="30.0" customHeight="1">
      <c r="A847" s="58"/>
      <c r="B847" s="59"/>
      <c r="C847" s="60"/>
      <c r="D847" s="61"/>
      <c r="E847" s="58"/>
      <c r="F847" s="62"/>
      <c r="G847" s="63"/>
      <c r="H847" s="10"/>
      <c r="I847" s="10"/>
      <c r="J847" s="10"/>
      <c r="K847" s="10"/>
    </row>
    <row r="848" ht="30.0" customHeight="1">
      <c r="A848" s="58"/>
      <c r="B848" s="59"/>
      <c r="C848" s="60"/>
      <c r="D848" s="61"/>
      <c r="E848" s="58"/>
      <c r="F848" s="62"/>
      <c r="G848" s="63"/>
      <c r="H848" s="10"/>
      <c r="I848" s="10"/>
      <c r="J848" s="10"/>
      <c r="K848" s="10"/>
    </row>
    <row r="849" ht="30.0" customHeight="1">
      <c r="A849" s="58"/>
      <c r="B849" s="59"/>
      <c r="C849" s="60"/>
      <c r="D849" s="61"/>
      <c r="E849" s="58"/>
      <c r="F849" s="62"/>
      <c r="G849" s="63"/>
      <c r="H849" s="10"/>
      <c r="I849" s="10"/>
      <c r="J849" s="10"/>
      <c r="K849" s="10"/>
    </row>
    <row r="850" ht="30.0" customHeight="1">
      <c r="A850" s="58"/>
      <c r="B850" s="59"/>
      <c r="C850" s="60"/>
      <c r="D850" s="61"/>
      <c r="E850" s="58"/>
      <c r="F850" s="62"/>
      <c r="G850" s="63"/>
      <c r="H850" s="10"/>
      <c r="I850" s="10"/>
      <c r="J850" s="10"/>
      <c r="K850" s="10"/>
    </row>
    <row r="851" ht="30.0" customHeight="1">
      <c r="A851" s="58"/>
      <c r="B851" s="59"/>
      <c r="C851" s="60"/>
      <c r="D851" s="61"/>
      <c r="E851" s="58"/>
      <c r="F851" s="62"/>
      <c r="G851" s="63"/>
      <c r="H851" s="10"/>
      <c r="I851" s="10"/>
      <c r="J851" s="10"/>
      <c r="K851" s="10"/>
    </row>
    <row r="852" ht="30.0" customHeight="1">
      <c r="A852" s="58"/>
      <c r="B852" s="59"/>
      <c r="C852" s="60"/>
      <c r="D852" s="61"/>
      <c r="E852" s="58"/>
      <c r="F852" s="62"/>
      <c r="G852" s="63"/>
      <c r="H852" s="10"/>
      <c r="I852" s="10"/>
      <c r="J852" s="10"/>
      <c r="K852" s="10"/>
    </row>
    <row r="853" ht="30.0" customHeight="1">
      <c r="A853" s="58"/>
      <c r="B853" s="59"/>
      <c r="C853" s="60"/>
      <c r="D853" s="61"/>
      <c r="E853" s="58"/>
      <c r="F853" s="62"/>
      <c r="G853" s="63"/>
      <c r="H853" s="10"/>
      <c r="I853" s="10"/>
      <c r="J853" s="10"/>
      <c r="K853" s="10"/>
    </row>
    <row r="854" ht="30.0" customHeight="1">
      <c r="A854" s="58"/>
      <c r="B854" s="59"/>
      <c r="C854" s="60"/>
      <c r="D854" s="61"/>
      <c r="E854" s="58"/>
      <c r="F854" s="62"/>
      <c r="G854" s="63"/>
      <c r="H854" s="10"/>
      <c r="I854" s="10"/>
      <c r="J854" s="10"/>
      <c r="K854" s="10"/>
    </row>
    <row r="855" ht="30.0" customHeight="1">
      <c r="A855" s="58"/>
      <c r="B855" s="59"/>
      <c r="C855" s="60"/>
      <c r="D855" s="61"/>
      <c r="E855" s="58"/>
      <c r="F855" s="62"/>
      <c r="G855" s="63"/>
      <c r="H855" s="10"/>
      <c r="I855" s="10"/>
      <c r="J855" s="10"/>
      <c r="K855" s="10"/>
    </row>
    <row r="856" ht="30.0" customHeight="1">
      <c r="A856" s="58"/>
      <c r="B856" s="59"/>
      <c r="C856" s="60"/>
      <c r="D856" s="61"/>
      <c r="E856" s="58"/>
      <c r="F856" s="62"/>
      <c r="G856" s="63"/>
      <c r="H856" s="10"/>
      <c r="I856" s="10"/>
      <c r="J856" s="10"/>
      <c r="K856" s="10"/>
    </row>
    <row r="857" ht="30.0" customHeight="1">
      <c r="A857" s="58"/>
      <c r="B857" s="59"/>
      <c r="C857" s="60"/>
      <c r="D857" s="61"/>
      <c r="E857" s="58"/>
      <c r="F857" s="62"/>
      <c r="G857" s="63"/>
      <c r="H857" s="10"/>
      <c r="I857" s="10"/>
      <c r="J857" s="10"/>
      <c r="K857" s="10"/>
    </row>
    <row r="858" ht="30.0" customHeight="1">
      <c r="A858" s="58"/>
      <c r="B858" s="59"/>
      <c r="C858" s="60"/>
      <c r="D858" s="61"/>
      <c r="E858" s="58"/>
      <c r="F858" s="62"/>
      <c r="G858" s="63"/>
      <c r="H858" s="10"/>
      <c r="I858" s="10"/>
      <c r="J858" s="10"/>
      <c r="K858" s="10"/>
    </row>
    <row r="859" ht="30.0" customHeight="1">
      <c r="A859" s="58"/>
      <c r="B859" s="59"/>
      <c r="C859" s="60"/>
      <c r="D859" s="61"/>
      <c r="E859" s="58"/>
      <c r="F859" s="62"/>
      <c r="G859" s="63"/>
      <c r="H859" s="10"/>
      <c r="I859" s="10"/>
      <c r="J859" s="10"/>
      <c r="K859" s="10"/>
    </row>
    <row r="860" ht="30.0" customHeight="1">
      <c r="A860" s="58"/>
      <c r="B860" s="59"/>
      <c r="C860" s="60"/>
      <c r="D860" s="61"/>
      <c r="E860" s="58"/>
      <c r="F860" s="62"/>
      <c r="G860" s="63"/>
      <c r="H860" s="10"/>
      <c r="I860" s="10"/>
      <c r="J860" s="10"/>
      <c r="K860" s="10"/>
    </row>
    <row r="861" ht="30.0" customHeight="1">
      <c r="A861" s="58"/>
      <c r="B861" s="59"/>
      <c r="C861" s="60"/>
      <c r="D861" s="61"/>
      <c r="E861" s="58"/>
      <c r="F861" s="62"/>
      <c r="G861" s="63"/>
      <c r="H861" s="10"/>
      <c r="I861" s="10"/>
      <c r="J861" s="10"/>
      <c r="K861" s="10"/>
    </row>
    <row r="862" ht="30.0" customHeight="1">
      <c r="A862" s="58"/>
      <c r="B862" s="59"/>
      <c r="C862" s="60"/>
      <c r="D862" s="61"/>
      <c r="E862" s="58"/>
      <c r="F862" s="62"/>
      <c r="G862" s="63"/>
      <c r="H862" s="10"/>
      <c r="I862" s="10"/>
      <c r="J862" s="10"/>
      <c r="K862" s="10"/>
    </row>
    <row r="863" ht="30.0" customHeight="1">
      <c r="A863" s="58"/>
      <c r="B863" s="59"/>
      <c r="C863" s="60"/>
      <c r="D863" s="61"/>
      <c r="E863" s="58"/>
      <c r="F863" s="62"/>
      <c r="G863" s="63"/>
      <c r="H863" s="10"/>
      <c r="I863" s="10"/>
      <c r="J863" s="10"/>
      <c r="K863" s="10"/>
    </row>
    <row r="864" ht="30.0" customHeight="1">
      <c r="A864" s="58"/>
      <c r="B864" s="59"/>
      <c r="C864" s="60"/>
      <c r="D864" s="61"/>
      <c r="E864" s="58"/>
      <c r="F864" s="62"/>
      <c r="G864" s="63"/>
      <c r="H864" s="10"/>
      <c r="I864" s="10"/>
      <c r="J864" s="10"/>
      <c r="K864" s="10"/>
    </row>
    <row r="865" ht="30.0" customHeight="1">
      <c r="A865" s="58"/>
      <c r="B865" s="59"/>
      <c r="C865" s="60"/>
      <c r="D865" s="61"/>
      <c r="E865" s="58"/>
      <c r="F865" s="62"/>
      <c r="G865" s="63"/>
      <c r="H865" s="10"/>
      <c r="I865" s="10"/>
      <c r="J865" s="10"/>
      <c r="K865" s="10"/>
    </row>
    <row r="866" ht="30.0" customHeight="1">
      <c r="A866" s="58"/>
      <c r="B866" s="59"/>
      <c r="C866" s="60"/>
      <c r="D866" s="61"/>
      <c r="E866" s="58"/>
      <c r="F866" s="62"/>
      <c r="G866" s="63"/>
      <c r="H866" s="10"/>
      <c r="I866" s="10"/>
      <c r="J866" s="10"/>
      <c r="K866" s="10"/>
    </row>
    <row r="867" ht="30.0" customHeight="1">
      <c r="A867" s="58"/>
      <c r="B867" s="59"/>
      <c r="C867" s="60"/>
      <c r="D867" s="61"/>
      <c r="E867" s="58"/>
      <c r="F867" s="62"/>
      <c r="G867" s="63"/>
      <c r="H867" s="10"/>
      <c r="I867" s="10"/>
      <c r="J867" s="10"/>
      <c r="K867" s="10"/>
    </row>
    <row r="868" ht="30.0" customHeight="1">
      <c r="A868" s="58"/>
      <c r="B868" s="59"/>
      <c r="C868" s="60"/>
      <c r="D868" s="61"/>
      <c r="E868" s="58"/>
      <c r="F868" s="62"/>
      <c r="G868" s="63"/>
      <c r="H868" s="10"/>
      <c r="I868" s="10"/>
      <c r="J868" s="10"/>
      <c r="K868" s="10"/>
    </row>
    <row r="869" ht="30.0" customHeight="1">
      <c r="A869" s="58"/>
      <c r="B869" s="59"/>
      <c r="C869" s="60"/>
      <c r="D869" s="61"/>
      <c r="E869" s="58"/>
      <c r="F869" s="62"/>
      <c r="G869" s="63"/>
      <c r="H869" s="10"/>
      <c r="I869" s="10"/>
      <c r="J869" s="10"/>
      <c r="K869" s="10"/>
    </row>
    <row r="870" ht="30.0" customHeight="1">
      <c r="A870" s="58"/>
      <c r="B870" s="59"/>
      <c r="C870" s="60"/>
      <c r="D870" s="61"/>
      <c r="E870" s="58"/>
      <c r="F870" s="62"/>
      <c r="G870" s="63"/>
      <c r="H870" s="10"/>
      <c r="I870" s="10"/>
      <c r="J870" s="10"/>
      <c r="K870" s="10"/>
    </row>
    <row r="871" ht="30.0" customHeight="1">
      <c r="A871" s="58"/>
      <c r="B871" s="59"/>
      <c r="C871" s="60"/>
      <c r="D871" s="61"/>
      <c r="E871" s="58"/>
      <c r="F871" s="62"/>
      <c r="G871" s="63"/>
      <c r="H871" s="10"/>
      <c r="I871" s="10"/>
      <c r="J871" s="10"/>
      <c r="K871" s="10"/>
    </row>
    <row r="872" ht="30.0" customHeight="1">
      <c r="A872" s="58"/>
      <c r="B872" s="59"/>
      <c r="C872" s="60"/>
      <c r="D872" s="61"/>
      <c r="E872" s="58"/>
      <c r="F872" s="62"/>
      <c r="G872" s="63"/>
      <c r="H872" s="10"/>
      <c r="I872" s="10"/>
      <c r="J872" s="10"/>
      <c r="K872" s="10"/>
    </row>
    <row r="873" ht="30.0" customHeight="1">
      <c r="A873" s="58"/>
      <c r="B873" s="59"/>
      <c r="C873" s="60"/>
      <c r="D873" s="61"/>
      <c r="E873" s="58"/>
      <c r="F873" s="62"/>
      <c r="G873" s="63"/>
      <c r="H873" s="10"/>
      <c r="I873" s="10"/>
      <c r="J873" s="10"/>
      <c r="K873" s="10"/>
    </row>
    <row r="874" ht="30.0" customHeight="1">
      <c r="A874" s="58"/>
      <c r="B874" s="59"/>
      <c r="C874" s="60"/>
      <c r="D874" s="61"/>
      <c r="E874" s="58"/>
      <c r="F874" s="62"/>
      <c r="G874" s="63"/>
      <c r="H874" s="10"/>
      <c r="I874" s="10"/>
      <c r="J874" s="10"/>
      <c r="K874" s="10"/>
    </row>
    <row r="875" ht="30.0" customHeight="1">
      <c r="A875" s="58"/>
      <c r="B875" s="59"/>
      <c r="C875" s="60"/>
      <c r="D875" s="61"/>
      <c r="E875" s="58"/>
      <c r="F875" s="62"/>
      <c r="G875" s="63"/>
      <c r="H875" s="10"/>
      <c r="I875" s="10"/>
      <c r="J875" s="10"/>
      <c r="K875" s="10"/>
    </row>
    <row r="876" ht="30.0" customHeight="1">
      <c r="A876" s="58"/>
      <c r="B876" s="59"/>
      <c r="C876" s="60"/>
      <c r="D876" s="61"/>
      <c r="E876" s="58"/>
      <c r="F876" s="62"/>
      <c r="G876" s="63"/>
      <c r="H876" s="10"/>
      <c r="I876" s="10"/>
      <c r="J876" s="10"/>
      <c r="K876" s="10"/>
    </row>
    <row r="877" ht="30.0" customHeight="1">
      <c r="A877" s="58"/>
      <c r="B877" s="59"/>
      <c r="C877" s="60"/>
      <c r="D877" s="61"/>
      <c r="E877" s="58"/>
      <c r="F877" s="62"/>
      <c r="G877" s="63"/>
      <c r="H877" s="10"/>
      <c r="I877" s="10"/>
      <c r="J877" s="10"/>
      <c r="K877" s="10"/>
    </row>
    <row r="878" ht="30.0" customHeight="1">
      <c r="A878" s="58"/>
      <c r="B878" s="59"/>
      <c r="C878" s="60"/>
      <c r="D878" s="61"/>
      <c r="E878" s="58"/>
      <c r="F878" s="62"/>
      <c r="G878" s="63"/>
      <c r="H878" s="10"/>
      <c r="I878" s="10"/>
      <c r="J878" s="10"/>
      <c r="K878" s="10"/>
    </row>
    <row r="879" ht="30.0" customHeight="1">
      <c r="A879" s="58"/>
      <c r="B879" s="59"/>
      <c r="C879" s="60"/>
      <c r="D879" s="61"/>
      <c r="E879" s="58"/>
      <c r="F879" s="62"/>
      <c r="G879" s="63"/>
      <c r="H879" s="10"/>
      <c r="I879" s="10"/>
      <c r="J879" s="10"/>
      <c r="K879" s="10"/>
    </row>
    <row r="880" ht="30.0" customHeight="1">
      <c r="A880" s="58"/>
      <c r="B880" s="59"/>
      <c r="C880" s="60"/>
      <c r="D880" s="61"/>
      <c r="E880" s="58"/>
      <c r="F880" s="62"/>
      <c r="G880" s="63"/>
      <c r="H880" s="10"/>
      <c r="I880" s="10"/>
      <c r="J880" s="10"/>
      <c r="K880" s="10"/>
    </row>
    <row r="881" ht="30.0" customHeight="1">
      <c r="A881" s="58"/>
      <c r="B881" s="59"/>
      <c r="C881" s="60"/>
      <c r="D881" s="61"/>
      <c r="E881" s="58"/>
      <c r="F881" s="62"/>
      <c r="G881" s="63"/>
      <c r="H881" s="10"/>
      <c r="I881" s="10"/>
      <c r="J881" s="10"/>
      <c r="K881" s="10"/>
    </row>
    <row r="882" ht="30.0" customHeight="1">
      <c r="A882" s="58"/>
      <c r="B882" s="59"/>
      <c r="C882" s="60"/>
      <c r="D882" s="61"/>
      <c r="E882" s="58"/>
      <c r="F882" s="62"/>
      <c r="G882" s="63"/>
      <c r="H882" s="10"/>
      <c r="I882" s="10"/>
      <c r="J882" s="10"/>
      <c r="K882" s="10"/>
    </row>
    <row r="883" ht="30.0" customHeight="1">
      <c r="A883" s="58"/>
      <c r="B883" s="59"/>
      <c r="C883" s="60"/>
      <c r="D883" s="61"/>
      <c r="E883" s="58"/>
      <c r="F883" s="62"/>
      <c r="G883" s="63"/>
      <c r="H883" s="10"/>
      <c r="I883" s="10"/>
      <c r="J883" s="10"/>
      <c r="K883" s="10"/>
    </row>
    <row r="884" ht="30.0" customHeight="1">
      <c r="A884" s="58"/>
      <c r="B884" s="59"/>
      <c r="C884" s="60"/>
      <c r="D884" s="61"/>
      <c r="E884" s="58"/>
      <c r="F884" s="62"/>
      <c r="G884" s="63"/>
      <c r="H884" s="10"/>
      <c r="I884" s="10"/>
      <c r="J884" s="10"/>
      <c r="K884" s="10"/>
    </row>
    <row r="885" ht="30.0" customHeight="1">
      <c r="A885" s="58"/>
      <c r="B885" s="59"/>
      <c r="C885" s="60"/>
      <c r="D885" s="61"/>
      <c r="E885" s="58"/>
      <c r="F885" s="62"/>
      <c r="G885" s="63"/>
      <c r="H885" s="10"/>
      <c r="I885" s="10"/>
      <c r="J885" s="10"/>
      <c r="K885" s="10"/>
    </row>
    <row r="886" ht="30.0" customHeight="1">
      <c r="A886" s="58"/>
      <c r="B886" s="59"/>
      <c r="C886" s="60"/>
      <c r="D886" s="61"/>
      <c r="E886" s="58"/>
      <c r="F886" s="62"/>
      <c r="G886" s="63"/>
      <c r="H886" s="10"/>
      <c r="I886" s="10"/>
      <c r="J886" s="10"/>
      <c r="K886" s="10"/>
    </row>
    <row r="887" ht="30.0" customHeight="1">
      <c r="A887" s="58"/>
      <c r="B887" s="59"/>
      <c r="C887" s="60"/>
      <c r="D887" s="61"/>
      <c r="E887" s="58"/>
      <c r="F887" s="62"/>
      <c r="G887" s="63"/>
      <c r="H887" s="10"/>
      <c r="I887" s="10"/>
      <c r="J887" s="10"/>
      <c r="K887" s="10"/>
    </row>
    <row r="888" ht="30.0" customHeight="1">
      <c r="A888" s="58"/>
      <c r="B888" s="59"/>
      <c r="C888" s="60"/>
      <c r="D888" s="61"/>
      <c r="E888" s="58"/>
      <c r="F888" s="62"/>
      <c r="G888" s="63"/>
      <c r="H888" s="10"/>
      <c r="I888" s="10"/>
      <c r="J888" s="10"/>
      <c r="K888" s="10"/>
    </row>
    <row r="889" ht="30.0" customHeight="1">
      <c r="A889" s="58"/>
      <c r="B889" s="59"/>
      <c r="C889" s="60"/>
      <c r="D889" s="61"/>
      <c r="E889" s="58"/>
      <c r="F889" s="62"/>
      <c r="G889" s="63"/>
      <c r="H889" s="10"/>
      <c r="I889" s="10"/>
      <c r="J889" s="10"/>
      <c r="K889" s="10"/>
    </row>
    <row r="890" ht="30.0" customHeight="1">
      <c r="A890" s="58"/>
      <c r="B890" s="59"/>
      <c r="C890" s="60"/>
      <c r="D890" s="61"/>
      <c r="E890" s="58"/>
      <c r="F890" s="62"/>
      <c r="G890" s="63"/>
      <c r="H890" s="10"/>
      <c r="I890" s="10"/>
      <c r="J890" s="10"/>
      <c r="K890" s="10"/>
    </row>
    <row r="891" ht="30.0" customHeight="1">
      <c r="A891" s="58"/>
      <c r="B891" s="59"/>
      <c r="C891" s="60"/>
      <c r="D891" s="61"/>
      <c r="E891" s="58"/>
      <c r="F891" s="62"/>
      <c r="G891" s="63"/>
      <c r="H891" s="10"/>
      <c r="I891" s="10"/>
      <c r="J891" s="10"/>
      <c r="K891" s="10"/>
    </row>
    <row r="892" ht="30.0" customHeight="1">
      <c r="A892" s="58"/>
      <c r="B892" s="59"/>
      <c r="C892" s="60"/>
      <c r="D892" s="61"/>
      <c r="E892" s="58"/>
      <c r="F892" s="62"/>
      <c r="G892" s="63"/>
      <c r="H892" s="10"/>
      <c r="I892" s="10"/>
      <c r="J892" s="10"/>
      <c r="K892" s="10"/>
    </row>
    <row r="893" ht="30.0" customHeight="1">
      <c r="A893" s="58"/>
      <c r="B893" s="59"/>
      <c r="C893" s="60"/>
      <c r="D893" s="61"/>
      <c r="E893" s="58"/>
      <c r="F893" s="62"/>
      <c r="G893" s="63"/>
      <c r="H893" s="10"/>
      <c r="I893" s="10"/>
      <c r="J893" s="10"/>
      <c r="K893" s="10"/>
    </row>
    <row r="894" ht="30.0" customHeight="1">
      <c r="A894" s="58"/>
      <c r="B894" s="59"/>
      <c r="C894" s="60"/>
      <c r="D894" s="61"/>
      <c r="E894" s="58"/>
      <c r="F894" s="62"/>
      <c r="G894" s="63"/>
      <c r="H894" s="10"/>
      <c r="I894" s="10"/>
      <c r="J894" s="10"/>
      <c r="K894" s="10"/>
    </row>
    <row r="895" ht="30.0" customHeight="1">
      <c r="A895" s="58"/>
      <c r="B895" s="59"/>
      <c r="C895" s="60"/>
      <c r="D895" s="61"/>
      <c r="E895" s="58"/>
      <c r="F895" s="62"/>
      <c r="G895" s="63"/>
      <c r="H895" s="10"/>
      <c r="I895" s="10"/>
      <c r="J895" s="10"/>
      <c r="K895" s="10"/>
    </row>
    <row r="896" ht="30.0" customHeight="1">
      <c r="A896" s="58"/>
      <c r="B896" s="59"/>
      <c r="C896" s="60"/>
      <c r="D896" s="61"/>
      <c r="E896" s="58"/>
      <c r="F896" s="62"/>
      <c r="G896" s="63"/>
      <c r="H896" s="10"/>
      <c r="I896" s="10"/>
      <c r="J896" s="10"/>
      <c r="K896" s="10"/>
    </row>
    <row r="897" ht="30.0" customHeight="1">
      <c r="A897" s="58"/>
      <c r="B897" s="59"/>
      <c r="C897" s="60"/>
      <c r="D897" s="61"/>
      <c r="E897" s="58"/>
      <c r="F897" s="62"/>
      <c r="G897" s="63"/>
      <c r="H897" s="10"/>
      <c r="I897" s="10"/>
      <c r="J897" s="10"/>
      <c r="K897" s="10"/>
    </row>
    <row r="898" ht="30.0" customHeight="1">
      <c r="A898" s="58"/>
      <c r="B898" s="59"/>
      <c r="C898" s="60"/>
      <c r="D898" s="61"/>
      <c r="E898" s="58"/>
      <c r="F898" s="62"/>
      <c r="G898" s="63"/>
      <c r="H898" s="10"/>
      <c r="I898" s="10"/>
      <c r="J898" s="10"/>
      <c r="K898" s="10"/>
    </row>
    <row r="899" ht="30.0" customHeight="1">
      <c r="A899" s="58"/>
      <c r="B899" s="59"/>
      <c r="C899" s="60"/>
      <c r="D899" s="61"/>
      <c r="E899" s="58"/>
      <c r="F899" s="62"/>
      <c r="G899" s="63"/>
      <c r="H899" s="10"/>
      <c r="I899" s="10"/>
      <c r="J899" s="10"/>
      <c r="K899" s="10"/>
    </row>
    <row r="900" ht="30.0" customHeight="1">
      <c r="A900" s="58"/>
      <c r="B900" s="59"/>
      <c r="C900" s="60"/>
      <c r="D900" s="61"/>
      <c r="E900" s="58"/>
      <c r="F900" s="62"/>
      <c r="G900" s="63"/>
      <c r="H900" s="10"/>
      <c r="I900" s="10"/>
      <c r="J900" s="10"/>
      <c r="K900" s="10"/>
    </row>
    <row r="901" ht="30.0" customHeight="1">
      <c r="A901" s="58"/>
      <c r="B901" s="59"/>
      <c r="C901" s="60"/>
      <c r="D901" s="61"/>
      <c r="E901" s="58"/>
      <c r="F901" s="62"/>
      <c r="G901" s="63"/>
      <c r="H901" s="10"/>
      <c r="I901" s="10"/>
      <c r="J901" s="10"/>
      <c r="K901" s="10"/>
    </row>
    <row r="902" ht="30.0" customHeight="1">
      <c r="A902" s="58"/>
      <c r="B902" s="59"/>
      <c r="C902" s="60"/>
      <c r="D902" s="61"/>
      <c r="E902" s="58"/>
      <c r="F902" s="62"/>
      <c r="G902" s="63"/>
      <c r="H902" s="10"/>
      <c r="I902" s="10"/>
      <c r="J902" s="10"/>
      <c r="K902" s="10"/>
    </row>
    <row r="903" ht="30.0" customHeight="1">
      <c r="A903" s="58"/>
      <c r="B903" s="59"/>
      <c r="C903" s="60"/>
      <c r="D903" s="61"/>
      <c r="E903" s="58"/>
      <c r="F903" s="62"/>
      <c r="G903" s="63"/>
      <c r="H903" s="10"/>
      <c r="I903" s="10"/>
      <c r="J903" s="10"/>
      <c r="K903" s="10"/>
    </row>
    <row r="904" ht="30.0" customHeight="1">
      <c r="A904" s="58"/>
      <c r="B904" s="59"/>
      <c r="C904" s="60"/>
      <c r="D904" s="61"/>
      <c r="E904" s="58"/>
      <c r="F904" s="62"/>
      <c r="G904" s="63"/>
      <c r="H904" s="10"/>
      <c r="I904" s="10"/>
      <c r="J904" s="10"/>
      <c r="K904" s="10"/>
    </row>
    <row r="905" ht="30.0" customHeight="1">
      <c r="A905" s="58"/>
      <c r="B905" s="59"/>
      <c r="C905" s="60"/>
      <c r="D905" s="61"/>
      <c r="E905" s="58"/>
      <c r="F905" s="62"/>
      <c r="G905" s="63"/>
      <c r="H905" s="10"/>
      <c r="I905" s="10"/>
      <c r="J905" s="10"/>
      <c r="K905" s="10"/>
    </row>
    <row r="906" ht="30.0" customHeight="1">
      <c r="A906" s="58"/>
      <c r="B906" s="59"/>
      <c r="C906" s="60"/>
      <c r="D906" s="61"/>
      <c r="E906" s="58"/>
      <c r="F906" s="62"/>
      <c r="G906" s="63"/>
      <c r="H906" s="10"/>
      <c r="I906" s="10"/>
      <c r="J906" s="10"/>
      <c r="K906" s="10"/>
    </row>
    <row r="907" ht="30.0" customHeight="1">
      <c r="A907" s="58"/>
      <c r="B907" s="59"/>
      <c r="C907" s="60"/>
      <c r="D907" s="61"/>
      <c r="E907" s="58"/>
      <c r="F907" s="62"/>
      <c r="G907" s="63"/>
      <c r="H907" s="10"/>
      <c r="I907" s="10"/>
      <c r="J907" s="10"/>
      <c r="K907" s="10"/>
    </row>
    <row r="908" ht="30.0" customHeight="1">
      <c r="A908" s="58"/>
      <c r="B908" s="59"/>
      <c r="C908" s="60"/>
      <c r="D908" s="61"/>
      <c r="E908" s="58"/>
      <c r="F908" s="62"/>
      <c r="G908" s="63"/>
      <c r="H908" s="10"/>
      <c r="I908" s="10"/>
      <c r="J908" s="10"/>
      <c r="K908" s="10"/>
    </row>
    <row r="909" ht="30.0" customHeight="1">
      <c r="A909" s="58"/>
      <c r="B909" s="59"/>
      <c r="C909" s="60"/>
      <c r="D909" s="61"/>
      <c r="E909" s="58"/>
      <c r="F909" s="62"/>
      <c r="G909" s="63"/>
      <c r="H909" s="10"/>
      <c r="I909" s="10"/>
      <c r="J909" s="10"/>
      <c r="K909" s="10"/>
    </row>
    <row r="910" ht="30.0" customHeight="1">
      <c r="A910" s="58"/>
      <c r="B910" s="59"/>
      <c r="C910" s="60"/>
      <c r="D910" s="61"/>
      <c r="E910" s="58"/>
      <c r="F910" s="62"/>
      <c r="G910" s="63"/>
      <c r="H910" s="10"/>
      <c r="I910" s="10"/>
      <c r="J910" s="10"/>
      <c r="K910" s="10"/>
    </row>
    <row r="911" ht="30.0" customHeight="1">
      <c r="A911" s="58"/>
      <c r="B911" s="59"/>
      <c r="C911" s="60"/>
      <c r="D911" s="61"/>
      <c r="E911" s="58"/>
      <c r="F911" s="62"/>
      <c r="G911" s="63"/>
      <c r="H911" s="10"/>
      <c r="I911" s="10"/>
      <c r="J911" s="10"/>
      <c r="K911" s="10"/>
    </row>
    <row r="912" ht="30.0" customHeight="1">
      <c r="A912" s="58"/>
      <c r="B912" s="59"/>
      <c r="C912" s="60"/>
      <c r="D912" s="61"/>
      <c r="E912" s="58"/>
      <c r="F912" s="62"/>
      <c r="G912" s="63"/>
      <c r="H912" s="10"/>
      <c r="I912" s="10"/>
      <c r="J912" s="10"/>
      <c r="K912" s="10"/>
    </row>
    <row r="913" ht="30.0" customHeight="1">
      <c r="A913" s="58"/>
      <c r="B913" s="59"/>
      <c r="C913" s="60"/>
      <c r="D913" s="61"/>
      <c r="E913" s="58"/>
      <c r="F913" s="62"/>
      <c r="G913" s="63"/>
      <c r="H913" s="10"/>
      <c r="I913" s="10"/>
      <c r="J913" s="10"/>
      <c r="K913" s="10"/>
    </row>
    <row r="914" ht="30.0" customHeight="1">
      <c r="A914" s="58"/>
      <c r="B914" s="59"/>
      <c r="C914" s="60"/>
      <c r="D914" s="61"/>
      <c r="E914" s="58"/>
      <c r="F914" s="62"/>
      <c r="G914" s="63"/>
      <c r="H914" s="10"/>
      <c r="I914" s="10"/>
      <c r="J914" s="10"/>
      <c r="K914" s="10"/>
    </row>
    <row r="915" ht="30.0" customHeight="1">
      <c r="A915" s="58"/>
      <c r="B915" s="59"/>
      <c r="C915" s="60"/>
      <c r="D915" s="61"/>
      <c r="E915" s="58"/>
      <c r="F915" s="62"/>
      <c r="G915" s="63"/>
      <c r="H915" s="10"/>
      <c r="I915" s="10"/>
      <c r="J915" s="10"/>
      <c r="K915" s="10"/>
    </row>
    <row r="916" ht="30.0" customHeight="1">
      <c r="A916" s="58"/>
      <c r="B916" s="59"/>
      <c r="C916" s="60"/>
      <c r="D916" s="61"/>
      <c r="E916" s="58"/>
      <c r="F916" s="62"/>
      <c r="G916" s="63"/>
      <c r="H916" s="10"/>
      <c r="I916" s="10"/>
      <c r="J916" s="10"/>
      <c r="K916" s="10"/>
    </row>
    <row r="917" ht="30.0" customHeight="1">
      <c r="A917" s="58"/>
      <c r="B917" s="59"/>
      <c r="C917" s="60"/>
      <c r="D917" s="61"/>
      <c r="E917" s="58"/>
      <c r="F917" s="62"/>
      <c r="G917" s="63"/>
      <c r="H917" s="10"/>
      <c r="I917" s="10"/>
      <c r="J917" s="10"/>
      <c r="K917" s="10"/>
    </row>
    <row r="918" ht="30.0" customHeight="1">
      <c r="A918" s="58"/>
      <c r="B918" s="59"/>
      <c r="C918" s="60"/>
      <c r="D918" s="61"/>
      <c r="E918" s="58"/>
      <c r="F918" s="62"/>
      <c r="G918" s="63"/>
      <c r="H918" s="10"/>
      <c r="I918" s="10"/>
      <c r="J918" s="10"/>
      <c r="K918" s="10"/>
    </row>
    <row r="919" ht="30.0" customHeight="1">
      <c r="A919" s="58"/>
      <c r="B919" s="59"/>
      <c r="C919" s="60"/>
      <c r="D919" s="61"/>
      <c r="E919" s="58"/>
      <c r="F919" s="62"/>
      <c r="G919" s="63"/>
      <c r="H919" s="10"/>
      <c r="I919" s="10"/>
      <c r="J919" s="10"/>
      <c r="K919" s="10"/>
    </row>
    <row r="920" ht="30.0" customHeight="1">
      <c r="A920" s="58"/>
      <c r="B920" s="59"/>
      <c r="C920" s="60"/>
      <c r="D920" s="61"/>
      <c r="E920" s="58"/>
      <c r="F920" s="62"/>
      <c r="G920" s="63"/>
      <c r="H920" s="10"/>
      <c r="I920" s="10"/>
      <c r="J920" s="10"/>
      <c r="K920" s="10"/>
    </row>
    <row r="921" ht="30.0" customHeight="1">
      <c r="A921" s="58"/>
      <c r="B921" s="59"/>
      <c r="C921" s="60"/>
      <c r="D921" s="61"/>
      <c r="E921" s="58"/>
      <c r="F921" s="62"/>
      <c r="G921" s="63"/>
      <c r="H921" s="10"/>
      <c r="I921" s="10"/>
      <c r="J921" s="10"/>
      <c r="K921" s="10"/>
    </row>
    <row r="922" ht="30.0" customHeight="1">
      <c r="A922" s="58"/>
      <c r="B922" s="59"/>
      <c r="C922" s="60"/>
      <c r="D922" s="61"/>
      <c r="E922" s="58"/>
      <c r="F922" s="62"/>
      <c r="G922" s="63"/>
      <c r="H922" s="10"/>
      <c r="I922" s="10"/>
      <c r="J922" s="10"/>
      <c r="K922" s="10"/>
    </row>
    <row r="923" ht="30.0" customHeight="1">
      <c r="A923" s="58"/>
      <c r="B923" s="59"/>
      <c r="C923" s="60"/>
      <c r="D923" s="61"/>
      <c r="E923" s="58"/>
      <c r="F923" s="62"/>
      <c r="G923" s="63"/>
      <c r="H923" s="10"/>
      <c r="I923" s="10"/>
      <c r="J923" s="10"/>
      <c r="K923" s="10"/>
    </row>
    <row r="924" ht="30.0" customHeight="1">
      <c r="A924" s="58"/>
      <c r="B924" s="59"/>
      <c r="C924" s="60"/>
      <c r="D924" s="61"/>
      <c r="E924" s="58"/>
      <c r="F924" s="62"/>
      <c r="G924" s="63"/>
      <c r="H924" s="10"/>
      <c r="I924" s="10"/>
      <c r="J924" s="10"/>
      <c r="K924" s="10"/>
    </row>
    <row r="925" ht="30.0" customHeight="1">
      <c r="A925" s="58"/>
      <c r="B925" s="59"/>
      <c r="C925" s="60"/>
      <c r="D925" s="61"/>
      <c r="E925" s="58"/>
      <c r="F925" s="62"/>
      <c r="G925" s="63"/>
      <c r="H925" s="10"/>
      <c r="I925" s="10"/>
      <c r="J925" s="10"/>
      <c r="K925" s="10"/>
    </row>
    <row r="926" ht="30.0" customHeight="1">
      <c r="A926" s="58"/>
      <c r="B926" s="59"/>
      <c r="C926" s="60"/>
      <c r="D926" s="61"/>
      <c r="E926" s="58"/>
      <c r="F926" s="62"/>
      <c r="G926" s="63"/>
      <c r="H926" s="10"/>
      <c r="I926" s="10"/>
      <c r="J926" s="10"/>
      <c r="K926" s="10"/>
    </row>
    <row r="927" ht="30.0" customHeight="1">
      <c r="A927" s="58"/>
      <c r="B927" s="59"/>
      <c r="C927" s="60"/>
      <c r="D927" s="61"/>
      <c r="E927" s="58"/>
      <c r="F927" s="62"/>
      <c r="G927" s="63"/>
      <c r="H927" s="10"/>
      <c r="I927" s="10"/>
      <c r="J927" s="10"/>
      <c r="K927" s="10"/>
    </row>
    <row r="928" ht="30.0" customHeight="1">
      <c r="A928" s="58"/>
      <c r="B928" s="59"/>
      <c r="C928" s="60"/>
      <c r="D928" s="61"/>
      <c r="E928" s="58"/>
      <c r="F928" s="62"/>
      <c r="G928" s="63"/>
      <c r="H928" s="10"/>
      <c r="I928" s="10"/>
      <c r="J928" s="10"/>
      <c r="K928" s="10"/>
    </row>
    <row r="929" ht="30.0" customHeight="1">
      <c r="A929" s="58"/>
      <c r="B929" s="59"/>
      <c r="C929" s="60"/>
      <c r="D929" s="61"/>
      <c r="E929" s="58"/>
      <c r="F929" s="62"/>
      <c r="G929" s="63"/>
      <c r="H929" s="10"/>
      <c r="I929" s="10"/>
      <c r="J929" s="10"/>
      <c r="K929" s="10"/>
    </row>
    <row r="930" ht="30.0" customHeight="1">
      <c r="A930" s="58"/>
      <c r="B930" s="59"/>
      <c r="C930" s="60"/>
      <c r="D930" s="61"/>
      <c r="E930" s="58"/>
      <c r="F930" s="62"/>
      <c r="G930" s="63"/>
      <c r="H930" s="10"/>
      <c r="I930" s="10"/>
      <c r="J930" s="10"/>
      <c r="K930" s="10"/>
    </row>
    <row r="931" ht="30.0" customHeight="1">
      <c r="A931" s="58"/>
      <c r="B931" s="59"/>
      <c r="C931" s="60"/>
      <c r="D931" s="61"/>
      <c r="E931" s="58"/>
      <c r="F931" s="62"/>
      <c r="G931" s="63"/>
      <c r="H931" s="10"/>
      <c r="I931" s="10"/>
      <c r="J931" s="10"/>
      <c r="K931" s="10"/>
    </row>
    <row r="932" ht="30.0" customHeight="1">
      <c r="A932" s="58"/>
      <c r="B932" s="59"/>
      <c r="C932" s="60"/>
      <c r="D932" s="61"/>
      <c r="E932" s="58"/>
      <c r="F932" s="62"/>
      <c r="G932" s="63"/>
      <c r="H932" s="10"/>
      <c r="I932" s="10"/>
      <c r="J932" s="10"/>
      <c r="K932" s="10"/>
    </row>
    <row r="933" ht="30.0" customHeight="1">
      <c r="A933" s="58"/>
      <c r="B933" s="59"/>
      <c r="C933" s="60"/>
      <c r="D933" s="61"/>
      <c r="E933" s="58"/>
      <c r="F933" s="62"/>
      <c r="G933" s="63"/>
      <c r="H933" s="10"/>
      <c r="I933" s="10"/>
      <c r="J933" s="10"/>
      <c r="K933" s="10"/>
    </row>
    <row r="934" ht="30.0" customHeight="1">
      <c r="A934" s="58"/>
      <c r="B934" s="59"/>
      <c r="C934" s="60"/>
      <c r="D934" s="61"/>
      <c r="E934" s="58"/>
      <c r="F934" s="62"/>
      <c r="G934" s="63"/>
      <c r="H934" s="10"/>
      <c r="I934" s="10"/>
      <c r="J934" s="10"/>
      <c r="K934" s="10"/>
    </row>
    <row r="935" ht="30.0" customHeight="1">
      <c r="A935" s="58"/>
      <c r="B935" s="59"/>
      <c r="C935" s="60"/>
      <c r="D935" s="61"/>
      <c r="E935" s="58"/>
      <c r="F935" s="62"/>
      <c r="G935" s="63"/>
      <c r="H935" s="10"/>
      <c r="I935" s="10"/>
      <c r="J935" s="10"/>
      <c r="K935" s="10"/>
    </row>
    <row r="936" ht="30.0" customHeight="1">
      <c r="A936" s="58"/>
      <c r="B936" s="59"/>
      <c r="C936" s="60"/>
      <c r="D936" s="61"/>
      <c r="E936" s="58"/>
      <c r="F936" s="62"/>
      <c r="G936" s="63"/>
      <c r="H936" s="10"/>
      <c r="I936" s="10"/>
      <c r="J936" s="10"/>
      <c r="K936" s="10"/>
    </row>
    <row r="937" ht="30.0" customHeight="1">
      <c r="A937" s="58"/>
      <c r="B937" s="59"/>
      <c r="C937" s="60"/>
      <c r="D937" s="61"/>
      <c r="E937" s="58"/>
      <c r="F937" s="62"/>
      <c r="G937" s="63"/>
      <c r="H937" s="10"/>
      <c r="I937" s="10"/>
      <c r="J937" s="10"/>
      <c r="K937" s="10"/>
    </row>
    <row r="938" ht="30.0" customHeight="1">
      <c r="A938" s="58"/>
      <c r="B938" s="59"/>
      <c r="C938" s="60"/>
      <c r="D938" s="61"/>
      <c r="E938" s="58"/>
      <c r="F938" s="62"/>
      <c r="G938" s="63"/>
      <c r="H938" s="10"/>
      <c r="I938" s="10"/>
      <c r="J938" s="10"/>
      <c r="K938" s="10"/>
    </row>
    <row r="939" ht="30.0" customHeight="1">
      <c r="A939" s="58"/>
      <c r="B939" s="59"/>
      <c r="C939" s="60"/>
      <c r="D939" s="61"/>
      <c r="E939" s="58"/>
      <c r="F939" s="62"/>
      <c r="G939" s="63"/>
      <c r="H939" s="10"/>
      <c r="I939" s="10"/>
      <c r="J939" s="10"/>
      <c r="K939" s="10"/>
    </row>
    <row r="940" ht="30.0" customHeight="1">
      <c r="A940" s="58"/>
      <c r="B940" s="59"/>
      <c r="C940" s="60"/>
      <c r="D940" s="61"/>
      <c r="E940" s="58"/>
      <c r="F940" s="62"/>
      <c r="G940" s="63"/>
      <c r="H940" s="10"/>
      <c r="I940" s="10"/>
      <c r="J940" s="10"/>
      <c r="K940" s="10"/>
    </row>
    <row r="941" ht="30.0" customHeight="1">
      <c r="A941" s="58"/>
      <c r="B941" s="59"/>
      <c r="C941" s="60"/>
      <c r="D941" s="61"/>
      <c r="E941" s="58"/>
      <c r="F941" s="62"/>
      <c r="G941" s="63"/>
      <c r="H941" s="10"/>
      <c r="I941" s="10"/>
      <c r="J941" s="10"/>
      <c r="K941" s="10"/>
    </row>
    <row r="942" ht="30.0" customHeight="1">
      <c r="A942" s="58"/>
      <c r="B942" s="59"/>
      <c r="C942" s="60"/>
      <c r="D942" s="61"/>
      <c r="E942" s="58"/>
      <c r="F942" s="62"/>
      <c r="G942" s="63"/>
      <c r="H942" s="10"/>
      <c r="I942" s="10"/>
      <c r="J942" s="10"/>
      <c r="K942" s="10"/>
    </row>
    <row r="943" ht="30.0" customHeight="1">
      <c r="A943" s="58"/>
      <c r="B943" s="59"/>
      <c r="C943" s="60"/>
      <c r="D943" s="61"/>
      <c r="E943" s="58"/>
      <c r="F943" s="62"/>
      <c r="G943" s="63"/>
      <c r="H943" s="10"/>
      <c r="I943" s="10"/>
      <c r="J943" s="10"/>
      <c r="K943" s="10"/>
    </row>
    <row r="944" ht="30.0" customHeight="1">
      <c r="A944" s="58"/>
      <c r="B944" s="59"/>
      <c r="C944" s="60"/>
      <c r="D944" s="61"/>
      <c r="E944" s="58"/>
      <c r="F944" s="62"/>
      <c r="G944" s="63"/>
      <c r="H944" s="10"/>
      <c r="I944" s="10"/>
      <c r="J944" s="10"/>
      <c r="K944" s="10"/>
    </row>
    <row r="945" ht="30.0" customHeight="1">
      <c r="A945" s="58"/>
      <c r="B945" s="59"/>
      <c r="C945" s="60"/>
      <c r="D945" s="61"/>
      <c r="E945" s="58"/>
      <c r="F945" s="62"/>
      <c r="G945" s="63"/>
      <c r="H945" s="10"/>
      <c r="I945" s="10"/>
      <c r="J945" s="10"/>
      <c r="K945" s="10"/>
    </row>
    <row r="946" ht="30.0" customHeight="1">
      <c r="A946" s="58"/>
      <c r="B946" s="59"/>
      <c r="C946" s="60"/>
      <c r="D946" s="61"/>
      <c r="E946" s="58"/>
      <c r="F946" s="62"/>
      <c r="G946" s="63"/>
      <c r="H946" s="10"/>
      <c r="I946" s="10"/>
      <c r="J946" s="10"/>
      <c r="K946" s="10"/>
    </row>
    <row r="947" ht="30.0" customHeight="1">
      <c r="A947" s="58"/>
      <c r="B947" s="59"/>
      <c r="C947" s="60"/>
      <c r="D947" s="61"/>
      <c r="E947" s="58"/>
      <c r="F947" s="62"/>
      <c r="G947" s="63"/>
      <c r="H947" s="10"/>
      <c r="I947" s="10"/>
      <c r="J947" s="10"/>
      <c r="K947" s="10"/>
    </row>
    <row r="948" ht="30.0" customHeight="1">
      <c r="A948" s="58"/>
      <c r="B948" s="59"/>
      <c r="C948" s="60"/>
      <c r="D948" s="61"/>
      <c r="E948" s="58"/>
      <c r="F948" s="62"/>
      <c r="G948" s="63"/>
      <c r="H948" s="10"/>
      <c r="I948" s="10"/>
      <c r="J948" s="10"/>
      <c r="K948" s="10"/>
    </row>
    <row r="949" ht="30.0" customHeight="1">
      <c r="A949" s="58"/>
      <c r="B949" s="59"/>
      <c r="C949" s="60"/>
      <c r="D949" s="61"/>
      <c r="E949" s="58"/>
      <c r="F949" s="62"/>
      <c r="G949" s="63"/>
      <c r="H949" s="10"/>
      <c r="I949" s="10"/>
      <c r="J949" s="10"/>
      <c r="K949" s="10"/>
    </row>
    <row r="950" ht="30.0" customHeight="1">
      <c r="A950" s="58"/>
      <c r="B950" s="59"/>
      <c r="C950" s="60"/>
      <c r="D950" s="61"/>
      <c r="E950" s="58"/>
      <c r="F950" s="62"/>
      <c r="G950" s="63"/>
      <c r="H950" s="10"/>
      <c r="I950" s="10"/>
      <c r="J950" s="10"/>
      <c r="K950" s="10"/>
    </row>
    <row r="951" ht="30.0" customHeight="1">
      <c r="A951" s="58"/>
      <c r="B951" s="59"/>
      <c r="C951" s="60"/>
      <c r="D951" s="61"/>
      <c r="E951" s="58"/>
      <c r="F951" s="62"/>
      <c r="G951" s="63"/>
      <c r="H951" s="10"/>
      <c r="I951" s="10"/>
      <c r="J951" s="10"/>
      <c r="K951" s="10"/>
    </row>
    <row r="952" ht="30.0" customHeight="1">
      <c r="A952" s="58"/>
      <c r="B952" s="59"/>
      <c r="C952" s="60"/>
      <c r="D952" s="61"/>
      <c r="E952" s="58"/>
      <c r="F952" s="62"/>
      <c r="G952" s="63"/>
      <c r="H952" s="10"/>
      <c r="I952" s="10"/>
      <c r="J952" s="10"/>
      <c r="K952" s="10"/>
    </row>
    <row r="953" ht="30.0" customHeight="1">
      <c r="A953" s="58"/>
      <c r="B953" s="59"/>
      <c r="C953" s="60"/>
      <c r="D953" s="61"/>
      <c r="E953" s="58"/>
      <c r="F953" s="62"/>
      <c r="G953" s="63"/>
      <c r="H953" s="10"/>
      <c r="I953" s="10"/>
      <c r="J953" s="10"/>
      <c r="K953" s="10"/>
    </row>
    <row r="954" ht="30.0" customHeight="1">
      <c r="A954" s="58"/>
      <c r="B954" s="59"/>
      <c r="C954" s="60"/>
      <c r="D954" s="61"/>
      <c r="E954" s="58"/>
      <c r="F954" s="62"/>
      <c r="G954" s="63"/>
      <c r="H954" s="10"/>
      <c r="I954" s="10"/>
      <c r="J954" s="10"/>
      <c r="K954" s="10"/>
    </row>
    <row r="955" ht="30.0" customHeight="1">
      <c r="A955" s="58"/>
      <c r="B955" s="59"/>
      <c r="C955" s="60"/>
      <c r="D955" s="61"/>
      <c r="E955" s="58"/>
      <c r="F955" s="62"/>
      <c r="G955" s="63"/>
      <c r="H955" s="10"/>
      <c r="I955" s="10"/>
      <c r="J955" s="10"/>
      <c r="K955" s="10"/>
    </row>
    <row r="956" ht="30.0" customHeight="1">
      <c r="A956" s="58"/>
      <c r="B956" s="59"/>
      <c r="C956" s="60"/>
      <c r="D956" s="61"/>
      <c r="E956" s="58"/>
      <c r="F956" s="62"/>
      <c r="G956" s="63"/>
      <c r="H956" s="10"/>
      <c r="I956" s="10"/>
      <c r="J956" s="10"/>
      <c r="K956" s="10"/>
    </row>
    <row r="957" ht="30.0" customHeight="1">
      <c r="A957" s="58"/>
      <c r="B957" s="59"/>
      <c r="C957" s="60"/>
      <c r="D957" s="61"/>
      <c r="E957" s="58"/>
      <c r="F957" s="62"/>
      <c r="G957" s="63"/>
      <c r="H957" s="10"/>
      <c r="I957" s="10"/>
      <c r="J957" s="10"/>
      <c r="K957" s="10"/>
    </row>
    <row r="958" ht="30.0" customHeight="1">
      <c r="A958" s="58"/>
      <c r="B958" s="59"/>
      <c r="C958" s="60"/>
      <c r="D958" s="61"/>
      <c r="E958" s="58"/>
      <c r="F958" s="62"/>
      <c r="G958" s="63"/>
      <c r="H958" s="10"/>
      <c r="I958" s="10"/>
      <c r="J958" s="10"/>
      <c r="K958" s="10"/>
    </row>
    <row r="959" ht="30.0" customHeight="1">
      <c r="A959" s="58"/>
      <c r="B959" s="59"/>
      <c r="C959" s="60"/>
      <c r="D959" s="61"/>
      <c r="E959" s="58"/>
      <c r="F959" s="62"/>
      <c r="G959" s="63"/>
      <c r="H959" s="10"/>
      <c r="I959" s="10"/>
      <c r="J959" s="10"/>
      <c r="K959" s="10"/>
    </row>
    <row r="960" ht="30.0" customHeight="1">
      <c r="A960" s="58"/>
      <c r="B960" s="59"/>
      <c r="C960" s="60"/>
      <c r="D960" s="61"/>
      <c r="E960" s="58"/>
      <c r="F960" s="62"/>
      <c r="G960" s="63"/>
      <c r="H960" s="10"/>
      <c r="I960" s="10"/>
      <c r="J960" s="10"/>
      <c r="K960" s="10"/>
    </row>
    <row r="961" ht="30.0" customHeight="1">
      <c r="A961" s="58"/>
      <c r="B961" s="59"/>
      <c r="C961" s="60"/>
      <c r="D961" s="61"/>
      <c r="E961" s="58"/>
      <c r="F961" s="62"/>
      <c r="G961" s="63"/>
      <c r="H961" s="10"/>
      <c r="I961" s="10"/>
      <c r="J961" s="10"/>
      <c r="K961" s="10"/>
    </row>
    <row r="962" ht="30.0" customHeight="1">
      <c r="A962" s="58"/>
      <c r="B962" s="59"/>
      <c r="C962" s="60"/>
      <c r="D962" s="61"/>
      <c r="E962" s="58"/>
      <c r="F962" s="62"/>
      <c r="G962" s="63"/>
      <c r="H962" s="10"/>
      <c r="I962" s="10"/>
      <c r="J962" s="10"/>
      <c r="K962" s="10"/>
    </row>
    <row r="963" ht="30.0" customHeight="1">
      <c r="A963" s="58"/>
      <c r="B963" s="59"/>
      <c r="C963" s="60"/>
      <c r="D963" s="61"/>
      <c r="E963" s="58"/>
      <c r="F963" s="62"/>
      <c r="G963" s="63"/>
      <c r="H963" s="10"/>
      <c r="I963" s="10"/>
      <c r="J963" s="10"/>
      <c r="K963" s="10"/>
    </row>
    <row r="964" ht="30.0" customHeight="1">
      <c r="A964" s="58"/>
      <c r="B964" s="59"/>
      <c r="C964" s="60"/>
      <c r="D964" s="61"/>
      <c r="E964" s="58"/>
      <c r="F964" s="62"/>
      <c r="G964" s="63"/>
      <c r="H964" s="10"/>
      <c r="I964" s="10"/>
      <c r="J964" s="10"/>
      <c r="K964" s="10"/>
    </row>
    <row r="965" ht="30.0" customHeight="1">
      <c r="A965" s="58"/>
      <c r="B965" s="59"/>
      <c r="C965" s="60"/>
      <c r="D965" s="61"/>
      <c r="E965" s="58"/>
      <c r="F965" s="62"/>
      <c r="G965" s="63"/>
      <c r="H965" s="10"/>
      <c r="I965" s="10"/>
      <c r="J965" s="10"/>
      <c r="K965" s="10"/>
    </row>
    <row r="966" ht="30.0" customHeight="1">
      <c r="A966" s="58"/>
      <c r="B966" s="59"/>
      <c r="C966" s="60"/>
      <c r="D966" s="61"/>
      <c r="E966" s="58"/>
      <c r="F966" s="62"/>
      <c r="G966" s="63"/>
      <c r="H966" s="10"/>
      <c r="I966" s="10"/>
      <c r="J966" s="10"/>
      <c r="K966" s="10"/>
    </row>
    <row r="967" ht="30.0" customHeight="1">
      <c r="A967" s="58"/>
      <c r="B967" s="59"/>
      <c r="C967" s="60"/>
      <c r="D967" s="61"/>
      <c r="E967" s="58"/>
      <c r="F967" s="62"/>
      <c r="G967" s="63"/>
      <c r="H967" s="10"/>
      <c r="I967" s="10"/>
      <c r="J967" s="10"/>
      <c r="K967" s="10"/>
    </row>
    <row r="968" ht="30.0" customHeight="1">
      <c r="A968" s="58"/>
      <c r="B968" s="59"/>
      <c r="C968" s="60"/>
      <c r="D968" s="61"/>
      <c r="E968" s="58"/>
      <c r="F968" s="62"/>
      <c r="G968" s="63"/>
      <c r="H968" s="10"/>
      <c r="I968" s="10"/>
      <c r="J968" s="10"/>
      <c r="K968" s="10"/>
    </row>
    <row r="969" ht="30.0" customHeight="1">
      <c r="A969" s="58"/>
      <c r="B969" s="59"/>
      <c r="C969" s="60"/>
      <c r="D969" s="61"/>
      <c r="E969" s="58"/>
      <c r="F969" s="62"/>
      <c r="G969" s="63"/>
      <c r="H969" s="10"/>
      <c r="I969" s="10"/>
      <c r="J969" s="10"/>
      <c r="K969" s="10"/>
    </row>
    <row r="970" ht="30.0" customHeight="1">
      <c r="A970" s="58"/>
      <c r="B970" s="59"/>
      <c r="C970" s="60"/>
      <c r="D970" s="61"/>
      <c r="E970" s="58"/>
      <c r="F970" s="62"/>
      <c r="G970" s="63"/>
      <c r="H970" s="10"/>
      <c r="I970" s="10"/>
      <c r="J970" s="10"/>
      <c r="K970" s="10"/>
    </row>
    <row r="971" ht="30.0" customHeight="1">
      <c r="A971" s="58"/>
      <c r="B971" s="59"/>
      <c r="C971" s="60"/>
      <c r="D971" s="61"/>
      <c r="E971" s="58"/>
      <c r="F971" s="62"/>
      <c r="G971" s="63"/>
      <c r="H971" s="10"/>
      <c r="I971" s="10"/>
      <c r="J971" s="10"/>
      <c r="K971" s="10"/>
    </row>
    <row r="972" ht="30.0" customHeight="1">
      <c r="A972" s="58"/>
      <c r="B972" s="59"/>
      <c r="C972" s="60"/>
      <c r="D972" s="61"/>
      <c r="E972" s="58"/>
      <c r="F972" s="62"/>
      <c r="G972" s="63"/>
      <c r="H972" s="10"/>
      <c r="I972" s="10"/>
      <c r="J972" s="10"/>
      <c r="K972" s="10"/>
    </row>
    <row r="973" ht="30.0" customHeight="1">
      <c r="A973" s="58"/>
      <c r="B973" s="59"/>
      <c r="C973" s="60"/>
      <c r="D973" s="61"/>
      <c r="E973" s="58"/>
      <c r="F973" s="62"/>
      <c r="G973" s="63"/>
      <c r="H973" s="10"/>
      <c r="I973" s="10"/>
      <c r="J973" s="10"/>
      <c r="K973" s="10"/>
    </row>
    <row r="974" ht="30.0" customHeight="1">
      <c r="A974" s="58"/>
      <c r="B974" s="59"/>
      <c r="C974" s="60"/>
      <c r="D974" s="61"/>
      <c r="E974" s="58"/>
      <c r="F974" s="62"/>
      <c r="G974" s="63"/>
      <c r="H974" s="10"/>
      <c r="I974" s="10"/>
      <c r="J974" s="10"/>
      <c r="K974" s="10"/>
    </row>
    <row r="975" ht="30.0" customHeight="1">
      <c r="A975" s="58"/>
      <c r="B975" s="59"/>
      <c r="C975" s="60"/>
      <c r="D975" s="61"/>
      <c r="E975" s="58"/>
      <c r="F975" s="62"/>
      <c r="G975" s="63"/>
      <c r="H975" s="10"/>
      <c r="I975" s="10"/>
      <c r="J975" s="10"/>
      <c r="K975" s="10"/>
    </row>
    <row r="976" ht="30.0" customHeight="1">
      <c r="A976" s="58"/>
      <c r="B976" s="59"/>
      <c r="C976" s="60"/>
      <c r="D976" s="61"/>
      <c r="E976" s="58"/>
      <c r="F976" s="62"/>
      <c r="G976" s="63"/>
      <c r="H976" s="10"/>
      <c r="I976" s="10"/>
      <c r="J976" s="10"/>
      <c r="K976" s="10"/>
    </row>
    <row r="977" ht="30.0" customHeight="1">
      <c r="A977" s="58"/>
      <c r="B977" s="59"/>
      <c r="C977" s="60"/>
      <c r="D977" s="61"/>
      <c r="E977" s="58"/>
      <c r="F977" s="62"/>
      <c r="G977" s="63"/>
      <c r="H977" s="10"/>
      <c r="I977" s="10"/>
      <c r="J977" s="10"/>
      <c r="K977" s="10"/>
    </row>
    <row r="978" ht="30.0" customHeight="1">
      <c r="A978" s="58"/>
      <c r="B978" s="59"/>
      <c r="C978" s="60"/>
      <c r="D978" s="61"/>
      <c r="E978" s="58"/>
      <c r="F978" s="62"/>
      <c r="G978" s="63"/>
      <c r="H978" s="10"/>
      <c r="I978" s="10"/>
      <c r="J978" s="10"/>
      <c r="K978" s="10"/>
    </row>
    <row r="979" ht="30.0" customHeight="1">
      <c r="A979" s="58"/>
      <c r="B979" s="59"/>
      <c r="C979" s="60"/>
      <c r="D979" s="61"/>
      <c r="E979" s="58"/>
      <c r="F979" s="62"/>
      <c r="G979" s="63"/>
      <c r="H979" s="10"/>
      <c r="I979" s="10"/>
      <c r="J979" s="10"/>
      <c r="K979" s="10"/>
    </row>
    <row r="980" ht="30.0" customHeight="1">
      <c r="A980" s="58"/>
      <c r="B980" s="59"/>
      <c r="C980" s="60"/>
      <c r="D980" s="61"/>
      <c r="E980" s="58"/>
      <c r="F980" s="62"/>
      <c r="G980" s="63"/>
      <c r="H980" s="10"/>
      <c r="I980" s="10"/>
      <c r="J980" s="10"/>
      <c r="K980" s="10"/>
    </row>
    <row r="981" ht="30.0" customHeight="1">
      <c r="A981" s="58"/>
      <c r="B981" s="59"/>
      <c r="C981" s="60"/>
      <c r="D981" s="61"/>
      <c r="E981" s="58"/>
      <c r="F981" s="62"/>
      <c r="G981" s="63"/>
      <c r="H981" s="10"/>
      <c r="I981" s="10"/>
      <c r="J981" s="10"/>
      <c r="K981" s="10"/>
    </row>
    <row r="982" ht="30.0" customHeight="1">
      <c r="A982" s="58"/>
      <c r="B982" s="59"/>
      <c r="C982" s="60"/>
      <c r="D982" s="61"/>
      <c r="E982" s="58"/>
      <c r="F982" s="62"/>
      <c r="G982" s="63"/>
      <c r="H982" s="10"/>
      <c r="I982" s="10"/>
      <c r="J982" s="10"/>
      <c r="K982" s="10"/>
    </row>
    <row r="983" ht="30.0" customHeight="1">
      <c r="A983" s="58"/>
      <c r="B983" s="59"/>
      <c r="C983" s="60"/>
      <c r="D983" s="61"/>
      <c r="E983" s="58"/>
      <c r="F983" s="62"/>
      <c r="G983" s="63"/>
      <c r="H983" s="10"/>
      <c r="I983" s="10"/>
      <c r="J983" s="10"/>
      <c r="K983" s="10"/>
    </row>
    <row r="984" ht="30.0" customHeight="1">
      <c r="A984" s="58"/>
      <c r="B984" s="59"/>
      <c r="C984" s="60"/>
      <c r="D984" s="61"/>
      <c r="E984" s="58"/>
      <c r="F984" s="62"/>
      <c r="G984" s="63"/>
      <c r="H984" s="10"/>
      <c r="I984" s="10"/>
      <c r="J984" s="10"/>
      <c r="K984" s="10"/>
    </row>
    <row r="985" ht="30.0" customHeight="1">
      <c r="A985" s="58"/>
      <c r="B985" s="59"/>
      <c r="C985" s="60"/>
      <c r="D985" s="61"/>
      <c r="E985" s="58"/>
      <c r="F985" s="62"/>
      <c r="G985" s="63"/>
      <c r="H985" s="10"/>
      <c r="I985" s="10"/>
      <c r="J985" s="10"/>
      <c r="K985" s="10"/>
    </row>
    <row r="986" ht="30.0" customHeight="1">
      <c r="A986" s="58"/>
      <c r="B986" s="59"/>
      <c r="C986" s="60"/>
      <c r="D986" s="61"/>
      <c r="E986" s="58"/>
      <c r="F986" s="62"/>
      <c r="G986" s="63"/>
      <c r="H986" s="10"/>
      <c r="I986" s="10"/>
      <c r="J986" s="10"/>
      <c r="K986" s="10"/>
    </row>
    <row r="987" ht="30.0" customHeight="1">
      <c r="A987" s="58"/>
      <c r="B987" s="59"/>
      <c r="C987" s="60"/>
      <c r="D987" s="61"/>
      <c r="E987" s="58"/>
      <c r="F987" s="62"/>
      <c r="G987" s="63"/>
      <c r="H987" s="10"/>
      <c r="I987" s="10"/>
      <c r="J987" s="10"/>
      <c r="K987" s="10"/>
    </row>
    <row r="988" ht="30.0" customHeight="1">
      <c r="A988" s="58"/>
      <c r="B988" s="59"/>
      <c r="C988" s="60"/>
      <c r="D988" s="61"/>
      <c r="E988" s="58"/>
      <c r="F988" s="62"/>
      <c r="G988" s="63"/>
      <c r="H988" s="10"/>
      <c r="I988" s="10"/>
      <c r="J988" s="10"/>
      <c r="K988" s="10"/>
    </row>
    <row r="989" ht="30.0" customHeight="1">
      <c r="A989" s="58"/>
      <c r="B989" s="59"/>
      <c r="C989" s="60"/>
      <c r="D989" s="61"/>
      <c r="E989" s="58"/>
      <c r="F989" s="62"/>
      <c r="G989" s="63"/>
      <c r="H989" s="10"/>
      <c r="I989" s="10"/>
      <c r="J989" s="10"/>
      <c r="K989" s="10"/>
    </row>
    <row r="990" ht="30.0" customHeight="1">
      <c r="A990" s="58"/>
      <c r="B990" s="59"/>
      <c r="C990" s="60"/>
      <c r="D990" s="61"/>
      <c r="E990" s="58"/>
      <c r="F990" s="62"/>
      <c r="G990" s="63"/>
      <c r="H990" s="10"/>
      <c r="I990" s="10"/>
      <c r="J990" s="10"/>
      <c r="K990" s="10"/>
    </row>
    <row r="991" ht="30.0" customHeight="1">
      <c r="A991" s="58"/>
      <c r="B991" s="59"/>
      <c r="C991" s="60"/>
      <c r="D991" s="61"/>
      <c r="E991" s="58"/>
      <c r="F991" s="62"/>
      <c r="G991" s="63"/>
      <c r="H991" s="10"/>
      <c r="I991" s="10"/>
      <c r="J991" s="10"/>
      <c r="K991" s="10"/>
    </row>
    <row r="992" ht="30.0" customHeight="1">
      <c r="A992" s="58"/>
      <c r="B992" s="59"/>
      <c r="C992" s="60"/>
      <c r="D992" s="61"/>
      <c r="E992" s="58"/>
      <c r="F992" s="62"/>
      <c r="G992" s="63"/>
      <c r="H992" s="10"/>
      <c r="I992" s="10"/>
      <c r="J992" s="10"/>
      <c r="K992" s="10"/>
    </row>
    <row r="993" ht="30.0" customHeight="1">
      <c r="A993" s="58"/>
      <c r="B993" s="59"/>
      <c r="C993" s="60"/>
      <c r="D993" s="61"/>
      <c r="E993" s="58"/>
      <c r="F993" s="62"/>
      <c r="G993" s="63"/>
      <c r="H993" s="10"/>
      <c r="I993" s="10"/>
      <c r="J993" s="10"/>
      <c r="K993" s="10"/>
    </row>
    <row r="994" ht="30.0" customHeight="1">
      <c r="A994" s="58"/>
      <c r="B994" s="59"/>
      <c r="C994" s="60"/>
      <c r="D994" s="61"/>
      <c r="E994" s="58"/>
      <c r="F994" s="62"/>
      <c r="G994" s="63"/>
      <c r="H994" s="10"/>
      <c r="I994" s="10"/>
      <c r="J994" s="10"/>
      <c r="K994" s="10"/>
    </row>
    <row r="995" ht="30.0" customHeight="1">
      <c r="A995" s="58"/>
      <c r="B995" s="59"/>
      <c r="C995" s="60"/>
      <c r="D995" s="61"/>
      <c r="E995" s="58"/>
      <c r="F995" s="62"/>
      <c r="G995" s="63"/>
      <c r="H995" s="10"/>
      <c r="I995" s="10"/>
      <c r="J995" s="10"/>
      <c r="K995" s="10"/>
    </row>
    <row r="996" ht="30.0" customHeight="1">
      <c r="A996" s="58"/>
      <c r="B996" s="59"/>
      <c r="C996" s="60"/>
      <c r="D996" s="61"/>
      <c r="E996" s="58"/>
      <c r="F996" s="62"/>
      <c r="G996" s="63"/>
      <c r="H996" s="10"/>
      <c r="I996" s="10"/>
      <c r="J996" s="10"/>
      <c r="K996" s="10"/>
    </row>
    <row r="997" ht="30.0" customHeight="1">
      <c r="A997" s="58"/>
      <c r="B997" s="59"/>
      <c r="C997" s="60"/>
      <c r="D997" s="61"/>
      <c r="E997" s="58"/>
      <c r="F997" s="62"/>
      <c r="G997" s="63"/>
      <c r="H997" s="10"/>
      <c r="I997" s="10"/>
      <c r="J997" s="10"/>
      <c r="K997" s="10"/>
    </row>
    <row r="998" ht="30.0" customHeight="1">
      <c r="A998" s="58"/>
      <c r="B998" s="59"/>
      <c r="C998" s="60"/>
      <c r="D998" s="61"/>
      <c r="E998" s="58"/>
      <c r="F998" s="62"/>
      <c r="G998" s="63"/>
      <c r="H998" s="10"/>
      <c r="I998" s="10"/>
      <c r="J998" s="10"/>
      <c r="K998" s="10"/>
    </row>
    <row r="999" ht="30.0" customHeight="1">
      <c r="A999" s="58"/>
      <c r="B999" s="59"/>
      <c r="C999" s="60"/>
      <c r="D999" s="61"/>
      <c r="E999" s="58"/>
      <c r="F999" s="62"/>
      <c r="G999" s="63"/>
      <c r="H999" s="10"/>
      <c r="I999" s="10"/>
      <c r="J999" s="10"/>
      <c r="K999" s="10"/>
    </row>
    <row r="1000" ht="30.0" customHeight="1">
      <c r="A1000" s="58"/>
      <c r="B1000" s="59"/>
      <c r="C1000" s="60"/>
      <c r="D1000" s="61"/>
      <c r="E1000" s="58"/>
      <c r="F1000" s="62"/>
      <c r="G1000" s="63"/>
      <c r="H1000" s="10"/>
      <c r="I1000" s="10"/>
      <c r="J1000" s="10"/>
      <c r="K1000" s="10"/>
    </row>
    <row r="1001" ht="30.0" customHeight="1">
      <c r="A1001" s="58"/>
      <c r="B1001" s="59"/>
      <c r="C1001" s="60"/>
      <c r="D1001" s="61"/>
      <c r="E1001" s="58"/>
      <c r="F1001" s="62"/>
      <c r="G1001" s="63"/>
      <c r="H1001" s="10"/>
      <c r="I1001" s="10"/>
      <c r="J1001" s="10"/>
      <c r="K1001" s="10"/>
    </row>
    <row r="1002" ht="30.0" customHeight="1">
      <c r="A1002" s="58"/>
      <c r="B1002" s="59"/>
      <c r="C1002" s="60"/>
      <c r="D1002" s="61"/>
      <c r="E1002" s="58"/>
      <c r="F1002" s="62"/>
      <c r="G1002" s="63"/>
      <c r="H1002" s="10"/>
      <c r="I1002" s="10"/>
      <c r="J1002" s="10"/>
      <c r="K1002" s="10"/>
    </row>
  </sheetData>
  <hyperlinks>
    <hyperlink r:id="rId1" ref="D119"/>
    <hyperlink r:id="rId2" ref="D135"/>
    <hyperlink r:id="rId3" ref="D136"/>
    <hyperlink r:id="rId4" ref="D137"/>
    <hyperlink r:id="rId5" ref="D138"/>
    <hyperlink r:id="rId6" ref="D139"/>
    <hyperlink r:id="rId7" ref="D140"/>
    <hyperlink r:id="rId8" ref="D141"/>
    <hyperlink r:id="rId9" ref="D142"/>
    <hyperlink r:id="rId10" ref="D143"/>
    <hyperlink r:id="rId11" ref="D144"/>
    <hyperlink r:id="rId12" ref="D145"/>
    <hyperlink r:id="rId13" ref="D146"/>
    <hyperlink r:id="rId14" ref="D147"/>
    <hyperlink r:id="rId15" ref="D148"/>
    <hyperlink r:id="rId16" ref="D149"/>
    <hyperlink r:id="rId17" ref="D150"/>
    <hyperlink r:id="rId18" ref="D151"/>
    <hyperlink r:id="rId19" ref="D152"/>
    <hyperlink r:id="rId20" ref="D153"/>
    <hyperlink r:id="rId21" ref="D154"/>
    <hyperlink r:id="rId22" ref="D155"/>
    <hyperlink r:id="rId23" ref="D156"/>
    <hyperlink r:id="rId24" ref="D157"/>
    <hyperlink r:id="rId25" ref="D158"/>
    <hyperlink r:id="rId26" ref="D159"/>
    <hyperlink r:id="rId27" ref="D160"/>
    <hyperlink r:id="rId28" ref="D161"/>
    <hyperlink r:id="rId29" ref="D162"/>
    <hyperlink r:id="rId30" ref="D163"/>
    <hyperlink r:id="rId31" ref="D164"/>
    <hyperlink r:id="rId32" ref="D165"/>
    <hyperlink r:id="rId33" ref="D166"/>
    <hyperlink r:id="rId34" ref="D167"/>
    <hyperlink r:id="rId35" ref="D168"/>
    <hyperlink r:id="rId36" ref="D169"/>
    <hyperlink r:id="rId37" ref="D170"/>
    <hyperlink r:id="rId38" ref="D171"/>
    <hyperlink r:id="rId39" ref="D172"/>
    <hyperlink r:id="rId40" ref="D173"/>
    <hyperlink r:id="rId41" ref="D174"/>
    <hyperlink r:id="rId42" ref="D175"/>
    <hyperlink r:id="rId43" ref="D176"/>
    <hyperlink r:id="rId44" ref="D177"/>
    <hyperlink r:id="rId45" ref="D178"/>
    <hyperlink r:id="rId46" ref="D179"/>
    <hyperlink r:id="rId47" ref="D180"/>
    <hyperlink r:id="rId48" ref="D181"/>
    <hyperlink r:id="rId49" ref="D182"/>
    <hyperlink r:id="rId50" ref="D183"/>
    <hyperlink r:id="rId51" ref="D184"/>
    <hyperlink r:id="rId52" ref="D185"/>
    <hyperlink r:id="rId53" ref="D186"/>
    <hyperlink r:id="rId54" ref="D187"/>
    <hyperlink r:id="rId55" ref="D188"/>
    <hyperlink r:id="rId56" ref="H188"/>
    <hyperlink r:id="rId57" ref="D189"/>
    <hyperlink r:id="rId58" ref="D190"/>
    <hyperlink r:id="rId59" ref="D191"/>
    <hyperlink r:id="rId60" ref="D192"/>
    <hyperlink r:id="rId61" ref="D193"/>
    <hyperlink r:id="rId62" ref="D194"/>
    <hyperlink r:id="rId63" ref="D195"/>
    <hyperlink r:id="rId64" ref="D196"/>
    <hyperlink r:id="rId65" ref="D197"/>
    <hyperlink r:id="rId66" ref="D198"/>
    <hyperlink r:id="rId67" ref="D199"/>
    <hyperlink r:id="rId68" ref="D200"/>
    <hyperlink r:id="rId69" ref="D201"/>
    <hyperlink r:id="rId70" ref="D202"/>
    <hyperlink r:id="rId71" ref="D203"/>
    <hyperlink r:id="rId72" ref="D204"/>
    <hyperlink r:id="rId73" ref="D205"/>
    <hyperlink r:id="rId74" ref="D206"/>
    <hyperlink r:id="rId75" ref="D207"/>
    <hyperlink r:id="rId76" ref="D208"/>
    <hyperlink r:id="rId77" ref="D209"/>
    <hyperlink r:id="rId78" ref="D210"/>
    <hyperlink r:id="rId79" ref="D211"/>
    <hyperlink r:id="rId80" ref="D212"/>
    <hyperlink r:id="rId81" ref="D213"/>
    <hyperlink r:id="rId82" ref="D214"/>
    <hyperlink r:id="rId83" ref="D215"/>
    <hyperlink r:id="rId84" ref="D216"/>
    <hyperlink r:id="rId85" ref="H216"/>
    <hyperlink r:id="rId86" ref="D217"/>
    <hyperlink r:id="rId87" ref="D218"/>
    <hyperlink r:id="rId88" ref="D219"/>
    <hyperlink r:id="rId89" ref="D220"/>
    <hyperlink r:id="rId90" ref="D221"/>
    <hyperlink r:id="rId91" ref="D222"/>
    <hyperlink r:id="rId92" ref="D223"/>
    <hyperlink r:id="rId93" ref="D224"/>
    <hyperlink r:id="rId94" ref="D225"/>
    <hyperlink r:id="rId95" ref="H225"/>
    <hyperlink r:id="rId96" ref="D226"/>
    <hyperlink r:id="rId97" ref="H226"/>
    <hyperlink r:id="rId98" ref="D227"/>
    <hyperlink r:id="rId99" ref="H227"/>
    <hyperlink r:id="rId100" ref="D228"/>
    <hyperlink r:id="rId101" ref="H228"/>
    <hyperlink r:id="rId102" ref="D229"/>
    <hyperlink r:id="rId103" ref="D230"/>
    <hyperlink r:id="rId104" ref="D231"/>
    <hyperlink r:id="rId105" ref="D232"/>
    <hyperlink r:id="rId106" ref="D233"/>
    <hyperlink r:id="rId107" ref="D234"/>
    <hyperlink r:id="rId108" ref="D235"/>
    <hyperlink r:id="rId109" ref="D236"/>
    <hyperlink r:id="rId110" ref="D237"/>
    <hyperlink r:id="rId111" ref="D238"/>
    <hyperlink r:id="rId112" ref="D239"/>
    <hyperlink r:id="rId113" ref="D240"/>
    <hyperlink r:id="rId114" ref="D241"/>
    <hyperlink r:id="rId115" ref="D242"/>
    <hyperlink r:id="rId116" ref="D243"/>
    <hyperlink r:id="rId117" ref="D244"/>
    <hyperlink r:id="rId118" ref="H244"/>
    <hyperlink r:id="rId119" ref="D245"/>
    <hyperlink r:id="rId120" ref="H245"/>
    <hyperlink r:id="rId121" ref="D246"/>
    <hyperlink r:id="rId122" ref="H246"/>
    <hyperlink r:id="rId123" ref="D247"/>
    <hyperlink r:id="rId124" ref="H247"/>
    <hyperlink r:id="rId125" ref="D248"/>
    <hyperlink r:id="rId126" ref="H248"/>
    <hyperlink r:id="rId127" ref="D249"/>
    <hyperlink r:id="rId128" ref="H249"/>
    <hyperlink r:id="rId129" ref="D250"/>
    <hyperlink r:id="rId130" ref="H250"/>
    <hyperlink r:id="rId131" ref="D251"/>
    <hyperlink r:id="rId132" ref="H251"/>
    <hyperlink r:id="rId133" ref="D252"/>
    <hyperlink r:id="rId134" ref="H252"/>
    <hyperlink r:id="rId135" ref="D253"/>
    <hyperlink r:id="rId136" ref="H253"/>
    <hyperlink r:id="rId137" ref="D254"/>
    <hyperlink r:id="rId138" ref="H254"/>
    <hyperlink r:id="rId139" ref="D255"/>
    <hyperlink r:id="rId140" ref="H255"/>
    <hyperlink r:id="rId141" ref="D256"/>
    <hyperlink r:id="rId142" ref="D257"/>
    <hyperlink r:id="rId143" ref="D258"/>
    <hyperlink r:id="rId144" ref="H258"/>
    <hyperlink r:id="rId145" ref="D259"/>
    <hyperlink r:id="rId146" ref="D260"/>
    <hyperlink r:id="rId147" ref="D261"/>
    <hyperlink r:id="rId148" ref="D262"/>
    <hyperlink r:id="rId149" ref="H262"/>
    <hyperlink r:id="rId150" ref="D263"/>
    <hyperlink r:id="rId151" ref="H263"/>
    <hyperlink r:id="rId152" ref="D264"/>
    <hyperlink r:id="rId153" ref="H264"/>
    <hyperlink r:id="rId154" ref="D265"/>
    <hyperlink r:id="rId155" ref="H265"/>
    <hyperlink r:id="rId156" ref="D266"/>
    <hyperlink r:id="rId157" ref="D267"/>
    <hyperlink r:id="rId158" ref="D268"/>
    <hyperlink r:id="rId159" ref="D269"/>
    <hyperlink r:id="rId160" ref="D270"/>
    <hyperlink r:id="rId161" ref="D271"/>
    <hyperlink r:id="rId162" ref="D272"/>
    <hyperlink r:id="rId163" ref="D273"/>
    <hyperlink r:id="rId164" ref="D274"/>
    <hyperlink r:id="rId165" ref="D275"/>
    <hyperlink r:id="rId166" ref="D276"/>
    <hyperlink r:id="rId167" ref="H276"/>
    <hyperlink r:id="rId168" ref="D277"/>
    <hyperlink r:id="rId169" ref="H277"/>
    <hyperlink r:id="rId170" ref="D278"/>
    <hyperlink r:id="rId171" ref="D279"/>
    <hyperlink r:id="rId172" ref="D280"/>
    <hyperlink r:id="rId173" ref="D281"/>
    <hyperlink r:id="rId174" ref="H281"/>
    <hyperlink r:id="rId175" ref="D282"/>
    <hyperlink r:id="rId176" ref="H282"/>
    <hyperlink r:id="rId177" ref="D283"/>
    <hyperlink r:id="rId178" ref="H283"/>
    <hyperlink r:id="rId179" ref="D284"/>
    <hyperlink r:id="rId180" ref="H284"/>
    <hyperlink r:id="rId181" ref="D285"/>
    <hyperlink r:id="rId182" ref="H285"/>
    <hyperlink r:id="rId183" ref="D286"/>
    <hyperlink r:id="rId184" ref="D287"/>
    <hyperlink r:id="rId185" ref="D288"/>
    <hyperlink r:id="rId186" ref="D289"/>
    <hyperlink r:id="rId187" ref="D290"/>
    <hyperlink r:id="rId188" ref="H290"/>
    <hyperlink r:id="rId189" ref="D291"/>
    <hyperlink r:id="rId190" ref="D292"/>
    <hyperlink r:id="rId191" ref="D293"/>
    <hyperlink r:id="rId192" ref="D294"/>
    <hyperlink r:id="rId193" ref="D295"/>
    <hyperlink r:id="rId194" ref="D296"/>
    <hyperlink r:id="rId195" ref="D297"/>
    <hyperlink r:id="rId196" ref="D298"/>
    <hyperlink r:id="rId197" ref="H298"/>
    <hyperlink r:id="rId198" ref="D299"/>
    <hyperlink r:id="rId199" ref="H299"/>
    <hyperlink r:id="rId200" ref="D300"/>
    <hyperlink r:id="rId201" ref="H300"/>
    <hyperlink r:id="rId202" ref="D301"/>
    <hyperlink r:id="rId203" ref="H301"/>
    <hyperlink r:id="rId204" ref="D302"/>
    <hyperlink r:id="rId205" ref="H302"/>
    <hyperlink r:id="rId206" ref="D303"/>
    <hyperlink r:id="rId207" ref="D304"/>
    <hyperlink r:id="rId208" ref="D305"/>
    <hyperlink r:id="rId209" ref="D306"/>
    <hyperlink r:id="rId210" ref="D307"/>
    <hyperlink r:id="rId211" ref="D308"/>
    <hyperlink r:id="rId212" ref="H308"/>
    <hyperlink r:id="rId213" ref="D309"/>
    <hyperlink r:id="rId214" ref="D310"/>
    <hyperlink r:id="rId215" ref="D311"/>
    <hyperlink r:id="rId216" ref="D312"/>
    <hyperlink r:id="rId217" ref="D313"/>
    <hyperlink r:id="rId218" ref="D314"/>
    <hyperlink r:id="rId219" ref="D315"/>
    <hyperlink r:id="rId220" ref="D316"/>
    <hyperlink r:id="rId221" ref="D317"/>
    <hyperlink r:id="rId222" ref="D318"/>
    <hyperlink r:id="rId223" ref="D319"/>
    <hyperlink r:id="rId224" ref="D320"/>
    <hyperlink r:id="rId225" ref="D321"/>
    <hyperlink r:id="rId226" ref="D322"/>
    <hyperlink r:id="rId227" ref="D323"/>
    <hyperlink r:id="rId228" ref="D324"/>
    <hyperlink r:id="rId229" ref="D325"/>
    <hyperlink r:id="rId230" ref="D326"/>
    <hyperlink r:id="rId231" ref="D327"/>
    <hyperlink r:id="rId232" ref="D328"/>
    <hyperlink r:id="rId233" ref="D329"/>
    <hyperlink r:id="rId234" ref="D330"/>
    <hyperlink r:id="rId235" ref="D331"/>
    <hyperlink r:id="rId236" ref="D332"/>
    <hyperlink r:id="rId237" ref="D333"/>
    <hyperlink r:id="rId238" ref="H333"/>
    <hyperlink r:id="rId239" ref="D334"/>
    <hyperlink r:id="rId240" ref="H334"/>
    <hyperlink r:id="rId241" ref="D335"/>
    <hyperlink r:id="rId242" ref="D336"/>
    <hyperlink r:id="rId243" ref="D337"/>
    <hyperlink r:id="rId244" ref="D338"/>
    <hyperlink r:id="rId245" ref="D339"/>
    <hyperlink r:id="rId246" ref="D340"/>
    <hyperlink r:id="rId247" ref="D341"/>
    <hyperlink r:id="rId248" ref="D342"/>
    <hyperlink r:id="rId249" ref="D343"/>
    <hyperlink r:id="rId250" ref="D344"/>
    <hyperlink r:id="rId251" ref="D345"/>
    <hyperlink r:id="rId252" ref="D346"/>
    <hyperlink r:id="rId253" ref="D347"/>
    <hyperlink r:id="rId254" ref="D348"/>
    <hyperlink r:id="rId255" ref="D349"/>
    <hyperlink r:id="rId256" ref="D350"/>
    <hyperlink r:id="rId257" ref="D351"/>
    <hyperlink r:id="rId258" ref="D352"/>
    <hyperlink r:id="rId259" ref="H352"/>
    <hyperlink r:id="rId260" ref="D353"/>
    <hyperlink r:id="rId261" ref="H353"/>
    <hyperlink r:id="rId262" ref="D354"/>
    <hyperlink r:id="rId263" ref="H354"/>
    <hyperlink r:id="rId264" ref="D355"/>
    <hyperlink r:id="rId265" ref="H355"/>
    <hyperlink r:id="rId266" ref="D356"/>
    <hyperlink r:id="rId267" ref="H356"/>
    <hyperlink r:id="rId268" ref="D357"/>
    <hyperlink r:id="rId269" ref="H357"/>
    <hyperlink r:id="rId270" ref="D358"/>
    <hyperlink r:id="rId271" ref="H358"/>
    <hyperlink r:id="rId272" ref="D359"/>
    <hyperlink r:id="rId273" ref="D360"/>
    <hyperlink r:id="rId274" ref="D361"/>
    <hyperlink r:id="rId275" ref="D362"/>
    <hyperlink r:id="rId276" ref="D363"/>
    <hyperlink r:id="rId277" ref="D364"/>
    <hyperlink r:id="rId278" ref="D365"/>
    <hyperlink r:id="rId279" ref="D366"/>
    <hyperlink r:id="rId280" ref="D367"/>
    <hyperlink r:id="rId281" ref="D368"/>
    <hyperlink r:id="rId282" ref="D369"/>
    <hyperlink r:id="rId283" ref="D370"/>
    <hyperlink r:id="rId284" ref="D371"/>
    <hyperlink r:id="rId285" ref="H371"/>
    <hyperlink r:id="rId286" ref="D372"/>
    <hyperlink r:id="rId287" ref="H372"/>
    <hyperlink r:id="rId288" ref="D373"/>
    <hyperlink r:id="rId289" ref="H373"/>
    <hyperlink r:id="rId290" ref="D374"/>
    <hyperlink r:id="rId291" ref="H374"/>
    <hyperlink r:id="rId292" ref="D375"/>
    <hyperlink r:id="rId293" ref="D376"/>
    <hyperlink r:id="rId294" ref="D377"/>
    <hyperlink r:id="rId295" ref="D378"/>
    <hyperlink r:id="rId296" ref="D379"/>
    <hyperlink r:id="rId297" ref="D380"/>
    <hyperlink r:id="rId298" ref="D381"/>
    <hyperlink r:id="rId299" ref="D382"/>
    <hyperlink r:id="rId300" ref="D383"/>
    <hyperlink r:id="rId301" ref="D384"/>
    <hyperlink r:id="rId302" ref="D385"/>
    <hyperlink r:id="rId303" ref="D386"/>
    <hyperlink r:id="rId304" ref="D387"/>
    <hyperlink r:id="rId305" ref="D388"/>
    <hyperlink r:id="rId306" ref="D389"/>
    <hyperlink r:id="rId307" ref="D390"/>
    <hyperlink r:id="rId308" ref="D391"/>
    <hyperlink r:id="rId309" ref="D392"/>
    <hyperlink r:id="rId310" ref="D393"/>
    <hyperlink r:id="rId311" ref="D394"/>
    <hyperlink r:id="rId312" ref="D395"/>
    <hyperlink r:id="rId313" ref="D396"/>
    <hyperlink r:id="rId314" ref="D397"/>
    <hyperlink r:id="rId315" ref="D398"/>
    <hyperlink r:id="rId316" ref="D399"/>
    <hyperlink r:id="rId317" ref="D400"/>
    <hyperlink r:id="rId318" ref="D401"/>
    <hyperlink r:id="rId319" ref="D402"/>
    <hyperlink r:id="rId320" ref="D403"/>
    <hyperlink r:id="rId321" ref="D404"/>
    <hyperlink r:id="rId322" ref="D405"/>
    <hyperlink r:id="rId323" ref="D406"/>
    <hyperlink r:id="rId324" ref="D407"/>
    <hyperlink r:id="rId325" ref="D408"/>
    <hyperlink r:id="rId326" ref="D409"/>
    <hyperlink r:id="rId327" ref="D410"/>
    <hyperlink r:id="rId328" ref="D411"/>
    <hyperlink r:id="rId329" ref="D412"/>
    <hyperlink r:id="rId330" ref="D413"/>
    <hyperlink r:id="rId331" ref="D414"/>
    <hyperlink r:id="rId332" ref="D415"/>
    <hyperlink r:id="rId333" ref="D416"/>
    <hyperlink r:id="rId334" ref="D417"/>
    <hyperlink r:id="rId335" ref="D418"/>
    <hyperlink r:id="rId336" ref="D419"/>
    <hyperlink r:id="rId337" ref="D420"/>
    <hyperlink r:id="rId338" ref="D421"/>
    <hyperlink r:id="rId339" ref="D422"/>
    <hyperlink r:id="rId340" ref="D423"/>
    <hyperlink r:id="rId341" ref="D424"/>
    <hyperlink r:id="rId342" ref="D425"/>
    <hyperlink r:id="rId343" ref="D426"/>
    <hyperlink r:id="rId344" ref="D427"/>
    <hyperlink r:id="rId345" ref="D428"/>
    <hyperlink r:id="rId346" ref="D429"/>
    <hyperlink r:id="rId347" ref="D430"/>
    <hyperlink r:id="rId348" ref="D431"/>
    <hyperlink r:id="rId349" ref="D432"/>
    <hyperlink r:id="rId350" ref="H432"/>
    <hyperlink r:id="rId351" ref="D433"/>
    <hyperlink r:id="rId352" ref="H433"/>
    <hyperlink r:id="rId353" ref="D434"/>
    <hyperlink r:id="rId354" ref="D435"/>
    <hyperlink r:id="rId355" ref="D436"/>
    <hyperlink r:id="rId356" ref="D437"/>
    <hyperlink r:id="rId357" ref="D438"/>
    <hyperlink r:id="rId358" ref="D439"/>
    <hyperlink r:id="rId359" ref="D440"/>
    <hyperlink r:id="rId360" ref="D441"/>
    <hyperlink r:id="rId361" ref="D442"/>
    <hyperlink r:id="rId362" ref="D443"/>
    <hyperlink r:id="rId363" ref="D444"/>
    <hyperlink r:id="rId364" ref="D445"/>
    <hyperlink r:id="rId365" ref="D446"/>
    <hyperlink r:id="rId366" ref="D447"/>
    <hyperlink r:id="rId367" ref="D448"/>
    <hyperlink r:id="rId368" ref="D449"/>
    <hyperlink r:id="rId369" ref="D450"/>
    <hyperlink r:id="rId370" ref="D451"/>
    <hyperlink r:id="rId371" ref="D452"/>
    <hyperlink r:id="rId372" ref="D453"/>
    <hyperlink r:id="rId373" ref="D454"/>
    <hyperlink r:id="rId374" ref="D455"/>
    <hyperlink r:id="rId375" ref="D456"/>
    <hyperlink r:id="rId376" ref="D457"/>
    <hyperlink r:id="rId377" ref="D458"/>
    <hyperlink r:id="rId378" ref="D459"/>
    <hyperlink r:id="rId379" ref="D460"/>
    <hyperlink r:id="rId380" ref="D461"/>
    <hyperlink r:id="rId381" ref="D462"/>
    <hyperlink r:id="rId382" ref="D463"/>
    <hyperlink r:id="rId383" ref="D464"/>
    <hyperlink r:id="rId384" ref="D465"/>
    <hyperlink r:id="rId385" ref="D466"/>
    <hyperlink r:id="rId386" ref="D467"/>
    <hyperlink r:id="rId387" ref="D468"/>
    <hyperlink r:id="rId388" ref="D469"/>
    <hyperlink r:id="rId389" ref="D470"/>
    <hyperlink r:id="rId390" ref="D471"/>
    <hyperlink r:id="rId391" ref="D472"/>
    <hyperlink r:id="rId392" ref="D473"/>
    <hyperlink r:id="rId393" ref="D474"/>
    <hyperlink r:id="rId394" ref="D475"/>
    <hyperlink r:id="rId395" ref="D476"/>
    <hyperlink r:id="rId396" ref="D477"/>
    <hyperlink r:id="rId397" ref="H477"/>
    <hyperlink r:id="rId398" ref="D478"/>
    <hyperlink r:id="rId399" ref="H478"/>
    <hyperlink r:id="rId400" ref="D479"/>
    <hyperlink r:id="rId401" ref="H479"/>
    <hyperlink r:id="rId402" ref="D480"/>
    <hyperlink r:id="rId403" ref="D481"/>
    <hyperlink r:id="rId404" ref="D482"/>
    <hyperlink r:id="rId405" ref="D483"/>
    <hyperlink r:id="rId406" ref="D484"/>
    <hyperlink r:id="rId407" ref="H484"/>
    <hyperlink r:id="rId408" ref="D485"/>
    <hyperlink r:id="rId409" ref="H485"/>
    <hyperlink r:id="rId410" ref="D486"/>
    <hyperlink r:id="rId411" ref="H486"/>
    <hyperlink r:id="rId412" ref="D487"/>
    <hyperlink r:id="rId413" ref="H487"/>
    <hyperlink r:id="rId414" ref="D488"/>
    <hyperlink r:id="rId415" ref="H488"/>
    <hyperlink r:id="rId416" ref="D489"/>
    <hyperlink r:id="rId417" ref="D490"/>
    <hyperlink r:id="rId418" ref="D491"/>
    <hyperlink r:id="rId419" ref="D492"/>
    <hyperlink r:id="rId420" ref="D493"/>
    <hyperlink r:id="rId421" ref="D494"/>
    <hyperlink r:id="rId422" ref="D495"/>
    <hyperlink r:id="rId423" ref="D496"/>
    <hyperlink r:id="rId424" ref="D497"/>
    <hyperlink r:id="rId425" ref="D498"/>
    <hyperlink r:id="rId426" ref="H498"/>
    <hyperlink r:id="rId427" ref="D499"/>
    <hyperlink r:id="rId428" ref="H499"/>
    <hyperlink r:id="rId429" ref="D500"/>
    <hyperlink r:id="rId430" ref="D501"/>
    <hyperlink r:id="rId431" ref="D502"/>
    <hyperlink r:id="rId432" ref="D503"/>
    <hyperlink r:id="rId433" ref="D504"/>
    <hyperlink r:id="rId434" ref="D505"/>
    <hyperlink r:id="rId435" ref="H505"/>
    <hyperlink r:id="rId436" ref="D506"/>
    <hyperlink r:id="rId437" ref="H506"/>
    <hyperlink r:id="rId438" ref="D507"/>
    <hyperlink r:id="rId439" ref="D508"/>
    <hyperlink r:id="rId440" ref="D509"/>
    <hyperlink r:id="rId441" ref="D510"/>
    <hyperlink r:id="rId442" ref="D511"/>
    <hyperlink r:id="rId443" ref="D512"/>
    <hyperlink r:id="rId444" ref="D513"/>
    <hyperlink r:id="rId445" ref="D514"/>
  </hyperlinks>
  <drawing r:id="rId446"/>
</worksheet>
</file>